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4" activeTab="4"/>
  </bookViews>
  <sheets>
    <sheet name="No.Miembros" sheetId="1" state="hidden" r:id="rId1"/>
    <sheet name="nueva vital" sheetId="2" state="hidden" r:id="rId2"/>
    <sheet name="PRECIOS" sheetId="3" state="hidden" r:id="rId3"/>
    <sheet name="MATRIZ" sheetId="4" state="hidden" r:id="rId4"/>
    <sheet name="NACIONAL" sheetId="5" r:id="rId5"/>
  </sheets>
  <definedNames>
    <definedName name="_xlnm.Print_Titles" localSheetId="3">'MATRIZ'!$6:$7</definedName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<sst xmlns="http://schemas.openxmlformats.org/spreadsheetml/2006/main" count="1075" uniqueCount="331">
  <si>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</si>
  <si>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</si>
  <si>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</si>
  <si>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</si>
  <si>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</si>
  <si>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</si>
  <si>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</si>
  <si>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</si>
  <si>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</si>
  <si>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</si>
  <si>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</si>
  <si>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</si>
  <si>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</si>
  <si>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</si>
  <si>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</si>
  <si>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</si>
  <si>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</si>
  <si>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</si>
  <si>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</si>
  <si>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</si>
  <si>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</si>
  <si>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</si>
  <si>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</si>
  <si>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</si>
  <si>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</si>
  <si>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</si>
  <si>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</si>
  <si>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</si>
  <si>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</si>
  <si>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</si>
  <si>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</si>
  <si>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</si>
  <si>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</si>
  <si>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</si>
  <si>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</si>
  <si>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</si>
  <si>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</si>
  <si>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</si>
  <si>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</si>
  <si>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</si>
  <si>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</si>
  <si>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</si>
  <si>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</si>
  <si>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</si>
  <si>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</si>
  <si>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</si>
  <si>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</si>
  <si>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</si>
  <si>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</si>
  <si>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</si>
  <si>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</si>
  <si>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</si>
  <si>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</si>
  <si>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</si>
  <si>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</si>
  <si>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</si>
  <si>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</si>
  <si>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</si>
  <si>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</si>
  <si>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</si>
  <si>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</si>
  <si>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</si>
  <si>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</si>
  <si>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</si>
  <si>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</si>
  <si>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</si>
  <si>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</si>
  <si>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</si>
  <si>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</si>
  <si>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</si>
  <si>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</si>
  <si>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</si>
  <si>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</si>
  <si>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</si>
  <si>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</si>
  <si>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</si>
  <si>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</si>
  <si>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</si>
  <si>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</si>
  <si>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</si>
  <si>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</si>
  <si>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</si>
  <si>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</si>
  <si>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</si>
  <si>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</si>
  <si>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</si>
  <si>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</si>
  <si>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</si>
  <si>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</si>
  <si>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</si>
  <si>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</si>
  <si>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</si>
  <si>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</si>
  <si>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</si>
  <si>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</si>
  <si>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</si>
  <si>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</si>
  <si>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</si>
  <si>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</si>
  <si>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</si>
  <si>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</si>
  <si>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</si>
  <si>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</si>
  <si>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</si>
  <si>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</si>
  <si>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</si>
  <si>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</si>
  <si>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</si>
  <si>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</si>
  <si>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</si>
  <si>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</si>
  <si>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</si>
  <si>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</si>
  <si>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</si>
  <si>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</si>
  <si>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</si>
  <si>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</si>
  <si>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</si>
  <si>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</si>
  <si>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</si>
  <si>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</si>
  <si>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</si>
  <si>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</si>
  <si>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</si>
  <si>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</si>
  <si>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</si>
  <si>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</si>
  <si>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</si>
  <si>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</si>
  <si>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</si>
  <si>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</si>
  <si>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</si>
  <si>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</si>
  <si>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</si>
  <si>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</si>
  <si>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</si>
  <si>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</si>
  <si>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</si>
  <si>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</si>
  <si>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</si>
  <si>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</si>
  <si>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</si>
  <si>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</si>
  <si>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</si>
  <si>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</si>
  <si>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</si>
  <si>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</si>
  <si>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</si>
  <si>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</si>
  <si>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</si>
  <si>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</si>
  <si>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</si>
  <si>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</si>
  <si>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</si>
  <si>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</si>
  <si>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</si>
  <si>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</si>
  <si>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</si>
  <si>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</si>
  <si>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</si>
  <si>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</si>
  <si>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</si>
  <si>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</si>
  <si>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</si>
  <si>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</si>
  <si>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</si>
  <si>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</si>
  <si>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</si>
  <si>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</si>
  <si>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</si>
  <si>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</si>
  <si>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</si>
  <si>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</si>
  <si>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</si>
  <si>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</si>
  <si>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</si>
  <si>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</si>
  <si>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</si>
  <si>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</si>
  <si>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</si>
  <si>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</si>
  <si>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</si>
  <si>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</si>
  <si>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</si>
  <si>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</si>
  <si>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</si>
  <si>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</si>
  <si>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</si>
  <si>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</si>
  <si>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</si>
  <si>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</si>
  <si>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</si>
  <si>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</si>
  <si>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</si>
  <si>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</si>
  <si>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</si>
  <si>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</si>
  <si>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</si>
  <si>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</si>
  <si>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</si>
  <si>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</si>
  <si>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</si>
  <si>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</si>
  <si>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</si>
  <si>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</si>
  <si>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</si>
  <si>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</si>
  <si>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</si>
  <si>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</si>
  <si>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</si>
  <si>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</si>
  <si>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</si>
  <si>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</si>
  <si>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</si>
  <si>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</si>
  <si>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</si>
  <si>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</si>
  <si>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AZUCAR, SAL Y CONDIMENTOS</t>
  </si>
  <si>
    <t>SERVICIO DE LIMPIEZA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</si>
  <si>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</si>
  <si>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</si>
  <si>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</si>
  <si>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</si>
  <si>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</si>
  <si>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</si>
  <si>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</si>
  <si>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</si>
  <si>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</si>
  <si>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</si>
  <si>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</si>
  <si>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</si>
  <si>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</si>
  <si>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</si>
  <si>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</si>
  <si>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</si>
  <si>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</si>
  <si>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</si>
  <si>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</si>
  <si>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</si>
  <si>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</si>
  <si>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</si>
  <si>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</si>
  <si>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</si>
  <si>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</si>
  <si>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</si>
  <si>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</si>
  <si>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</si>
  <si>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</si>
  <si>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</si>
  <si>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</si>
  <si>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</si>
  <si>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</si>
  <si>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</si>
  <si>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</si>
  <si>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</si>
  <si>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</si>
  <si>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</si>
  <si>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</si>
  <si>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</si>
  <si>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</si>
  <si>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</si>
  <si>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</si>
  <si>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</si>
  <si>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</si>
  <si>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</si>
  <si>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</si>
  <si>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</si>
  <si>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</si>
  <si>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</si>
  <si>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</si>
  <si>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</si>
  <si>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</si>
  <si>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</si>
  <si>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</si>
  <si>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</si>
  <si>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</si>
  <si>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</si>
  <si>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</si>
  <si>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</si>
  <si>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</si>
  <si>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</si>
  <si>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</si>
  <si>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</si>
  <si>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</si>
  <si>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</si>
  <si>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</si>
  <si>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</si>
  <si>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</si>
  <si>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-</t>
  </si>
  <si>
    <t>184 gr</t>
  </si>
  <si>
    <t>300cm3</t>
  </si>
  <si>
    <t>Subcanasta</t>
  </si>
  <si>
    <t>75 gr</t>
  </si>
  <si>
    <t>116 gr</t>
  </si>
  <si>
    <t>120 cm3</t>
  </si>
  <si>
    <t>Cajetilla</t>
  </si>
  <si>
    <t>Pasaje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</si>
  <si>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</si>
  <si>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</si>
  <si>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</si>
  <si>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</si>
  <si>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</si>
  <si>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</si>
  <si>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</si>
  <si>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</si>
  <si>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</si>
  <si>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</si>
  <si>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</si>
  <si>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</si>
  <si>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</si>
  <si>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</si>
  <si>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</si>
  <si>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Jun.2000</t>
  </si>
  <si>
    <t>ene.2003</t>
  </si>
  <si>
    <t>CANASTA</t>
  </si>
  <si>
    <t>BÁSICA</t>
  </si>
  <si>
    <t>VITAL</t>
  </si>
  <si>
    <t>cant en el equilibrio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</si>
  <si>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</si>
  <si>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</si>
  <si>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</si>
  <si>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</si>
  <si>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</si>
  <si>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</si>
  <si>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>base jun-00</t>
  </si>
  <si>
    <t>base ene-03</t>
  </si>
  <si>
    <t>base ene-07</t>
  </si>
  <si>
    <t xml:space="preserve"> BASE: Enero 2007  = 100</t>
  </si>
  <si>
    <t>Restricción</t>
  </si>
  <si>
    <t>JULIO 2007</t>
  </si>
  <si>
    <t>Jun.2007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</si>
</sst>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* #,##0_ ;_ * \-#,##0_ ;_ * &quot;-&quot;_ ;_ @_ "/>
    <numFmt numFmtId="192" formatCode="_ &quot;S/.&quot;\ * #,##0.00_ ;_ &quot;S/.&quot;\ * \-#,##0.00_ ;_ &quot;S/.&quot;\ * &quot;-&quot;??_ ;_ @_ "/>
    <numFmt numFmtId="193" formatCode="_ * #,##0.00_ ;_ * \-#,##0.00_ ;_ * &quot;-&quot;??_ ;_ @_ 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"/>
    <numFmt numFmtId="208" formatCode="#,##0.000000;\-#,##0.000000"/>
    <numFmt numFmtId="209" formatCode="#,##0.0000"/>
    <numFmt numFmtId="210" formatCode="#,##0.000"/>
    <numFmt numFmtId="211" formatCode="0.0000000"/>
    <numFmt numFmtId="212" formatCode="0.00000"/>
    <numFmt numFmtId="213" formatCode="0.0000E+00"/>
    <numFmt numFmtId="214" formatCode="0.000E+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204" fontId="8" fillId="0" borderId="0" xfId="0" applyNumberFormat="1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 applyProtection="1">
      <alignment horizontal="left"/>
      <protection/>
    </xf>
    <xf numFmtId="207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0" fillId="0" borderId="16" xfId="0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 vertical="top"/>
      <protection/>
    </xf>
    <xf numFmtId="207" fontId="8" fillId="33" borderId="0" xfId="0" applyNumberFormat="1" applyFont="1" applyFill="1" applyAlignment="1" applyProtection="1">
      <alignment horizontal="right"/>
      <protection/>
    </xf>
    <xf numFmtId="0" fontId="8" fillId="0" borderId="17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3" xfId="0" applyFont="1" applyBorder="1" applyAlignment="1">
      <alignment horizontal="centerContinuous"/>
    </xf>
    <xf numFmtId="0" fontId="8" fillId="0" borderId="15" xfId="0" applyFont="1" applyBorder="1" applyAlignment="1" applyProtection="1">
      <alignment horizontal="centerContinuous"/>
      <protection/>
    </xf>
    <xf numFmtId="207" fontId="0" fillId="0" borderId="0" xfId="0" applyNumberForma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8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203" fontId="11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8" fillId="33" borderId="0" xfId="0" applyNumberFormat="1" applyFont="1" applyFill="1" applyAlignment="1" applyProtection="1">
      <alignment horizontal="right"/>
      <protection/>
    </xf>
    <xf numFmtId="4" fontId="7" fillId="0" borderId="0" xfId="0" applyNumberFormat="1" applyFont="1" applyFill="1" applyAlignment="1" applyProtection="1">
      <alignment horizontal="right"/>
      <protection/>
    </xf>
    <xf numFmtId="0" fontId="8" fillId="0" borderId="16" xfId="0" applyFont="1" applyBorder="1" applyAlignment="1">
      <alignment horizontal="centerContinuous"/>
    </xf>
    <xf numFmtId="2" fontId="1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justify"/>
      <protection/>
    </xf>
    <xf numFmtId="0" fontId="15" fillId="33" borderId="10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justify"/>
    </xf>
    <xf numFmtId="0" fontId="15" fillId="33" borderId="13" xfId="0" applyFont="1" applyFill="1" applyBorder="1" applyAlignment="1">
      <alignment horizontal="center"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197" fontId="8" fillId="33" borderId="15" xfId="0" applyNumberFormat="1" applyFont="1" applyFill="1" applyBorder="1" applyAlignment="1" applyProtection="1">
      <alignment horizontal="center" vertical="justify"/>
      <protection/>
    </xf>
    <xf numFmtId="0" fontId="15" fillId="33" borderId="15" xfId="0" applyFont="1" applyFill="1" applyBorder="1" applyAlignment="1">
      <alignment horizontal="center" vertical="justify"/>
    </xf>
    <xf numFmtId="0" fontId="15" fillId="33" borderId="15" xfId="0" applyFont="1" applyFill="1" applyBorder="1" applyAlignment="1">
      <alignment horizontal="center"/>
    </xf>
    <xf numFmtId="197" fontId="7" fillId="0" borderId="0" xfId="0" applyNumberFormat="1" applyFont="1" applyAlignment="1" applyProtection="1">
      <alignment/>
      <protection/>
    </xf>
    <xf numFmtId="198" fontId="7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 horizontal="right"/>
      <protection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96" fontId="5" fillId="33" borderId="11" xfId="0" applyNumberFormat="1" applyFont="1" applyFill="1" applyBorder="1" applyAlignment="1" applyProtection="1">
      <alignment/>
      <protection/>
    </xf>
    <xf numFmtId="196" fontId="5" fillId="33" borderId="11" xfId="0" applyNumberFormat="1" applyFont="1" applyFill="1" applyBorder="1" applyAlignment="1" applyProtection="1">
      <alignment horizontal="center"/>
      <protection/>
    </xf>
    <xf numFmtId="17" fontId="9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197" fontId="0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198" fontId="0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39" fontId="0" fillId="33" borderId="16" xfId="0" applyNumberForma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202" fontId="0" fillId="33" borderId="16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>
      <alignment/>
    </xf>
    <xf numFmtId="201" fontId="0" fillId="33" borderId="16" xfId="0" applyNumberFormat="1" applyFill="1" applyBorder="1" applyAlignment="1">
      <alignment/>
    </xf>
    <xf numFmtId="39" fontId="0" fillId="33" borderId="20" xfId="0" applyNumberFormat="1" applyFill="1" applyBorder="1" applyAlignment="1">
      <alignment/>
    </xf>
    <xf numFmtId="0" fontId="5" fillId="34" borderId="11" xfId="0" applyFont="1" applyFill="1" applyBorder="1" applyAlignment="1">
      <alignment/>
    </xf>
    <xf numFmtId="197" fontId="0" fillId="34" borderId="0" xfId="0" applyNumberFormat="1" applyFill="1" applyAlignment="1">
      <alignment/>
    </xf>
    <xf numFmtId="0" fontId="0" fillId="34" borderId="16" xfId="0" applyFill="1" applyBorder="1" applyAlignment="1">
      <alignment/>
    </xf>
    <xf numFmtId="0" fontId="0" fillId="35" borderId="0" xfId="0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  <xf numFmtId="39" fontId="18" fillId="33" borderId="16" xfId="0" applyNumberFormat="1" applyFont="1" applyFill="1" applyBorder="1" applyAlignment="1" applyProtection="1">
      <alignment/>
      <protection/>
    </xf>
    <xf numFmtId="0" fontId="19" fillId="33" borderId="11" xfId="0" applyFont="1" applyFill="1" applyBorder="1" applyAlignment="1">
      <alignment/>
    </xf>
    <xf numFmtId="0" fontId="11" fillId="33" borderId="16" xfId="0" applyFont="1" applyFill="1" applyBorder="1" applyAlignment="1" applyProtection="1">
      <alignment horizontal="center"/>
      <protection/>
    </xf>
    <xf numFmtId="198" fontId="11" fillId="0" borderId="0" xfId="0" applyNumberFormat="1" applyFont="1" applyAlignment="1" applyProtection="1">
      <alignment/>
      <protection/>
    </xf>
    <xf numFmtId="198" fontId="11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/>
    </xf>
    <xf numFmtId="198" fontId="7" fillId="0" borderId="0" xfId="0" applyNumberFormat="1" applyFont="1" applyFill="1" applyAlignment="1" applyProtection="1">
      <alignment/>
      <protection/>
    </xf>
    <xf numFmtId="198" fontId="16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98" fontId="0" fillId="0" borderId="0" xfId="0" applyNumberFormat="1" applyFill="1" applyAlignment="1">
      <alignment/>
    </xf>
    <xf numFmtId="17" fontId="1" fillId="0" borderId="0" xfId="0" applyNumberFormat="1" applyFont="1" applyAlignment="1" applyProtection="1">
      <alignment horizontal="left"/>
      <protection/>
    </xf>
    <xf numFmtId="198" fontId="21" fillId="0" borderId="0" xfId="0" applyNumberFormat="1" applyFont="1" applyAlignment="1" applyProtection="1">
      <alignment/>
      <protection locked="0"/>
    </xf>
    <xf numFmtId="198" fontId="0" fillId="0" borderId="0" xfId="0" applyNumberFormat="1" applyFont="1" applyAlignment="1">
      <alignment/>
    </xf>
    <xf numFmtId="39" fontId="0" fillId="34" borderId="0" xfId="0" applyNumberFormat="1" applyFont="1" applyFill="1" applyAlignment="1" applyProtection="1">
      <alignment/>
      <protection/>
    </xf>
    <xf numFmtId="17" fontId="1" fillId="0" borderId="0" xfId="0" applyNumberFormat="1" applyFont="1" applyAlignment="1" applyProtection="1">
      <alignment horizontal="center"/>
      <protection/>
    </xf>
    <xf numFmtId="208" fontId="4" fillId="36" borderId="0" xfId="0" applyNumberFormat="1" applyFont="1" applyFill="1" applyAlignment="1" applyProtection="1">
      <alignment/>
      <protection locked="0"/>
    </xf>
    <xf numFmtId="209" fontId="11" fillId="0" borderId="0" xfId="0" applyNumberFormat="1" applyFont="1" applyAlignment="1">
      <alignment/>
    </xf>
    <xf numFmtId="208" fontId="1" fillId="36" borderId="0" xfId="0" applyNumberFormat="1" applyFont="1" applyFill="1" applyBorder="1" applyAlignment="1" applyProtection="1">
      <alignment/>
      <protection/>
    </xf>
    <xf numFmtId="208" fontId="0" fillId="36" borderId="0" xfId="0" applyNumberFormat="1" applyFont="1" applyFill="1" applyAlignment="1" applyProtection="1">
      <alignment/>
      <protection/>
    </xf>
    <xf numFmtId="208" fontId="18" fillId="33" borderId="16" xfId="0" applyNumberFormat="1" applyFont="1" applyFill="1" applyBorder="1" applyAlignment="1" applyProtection="1">
      <alignment/>
      <protection/>
    </xf>
    <xf numFmtId="208" fontId="0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 locked="0"/>
    </xf>
    <xf numFmtId="0" fontId="2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 locked="0"/>
    </xf>
    <xf numFmtId="197" fontId="23" fillId="33" borderId="0" xfId="0" applyNumberFormat="1" applyFont="1" applyFill="1" applyAlignment="1" applyProtection="1">
      <alignment/>
      <protection locked="0"/>
    </xf>
    <xf numFmtId="198" fontId="23" fillId="33" borderId="0" xfId="0" applyNumberFormat="1" applyFont="1" applyFill="1" applyAlignment="1" applyProtection="1">
      <alignment/>
      <protection/>
    </xf>
    <xf numFmtId="197" fontId="23" fillId="33" borderId="0" xfId="0" applyNumberFormat="1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 locked="0"/>
    </xf>
    <xf numFmtId="0" fontId="0" fillId="0" borderId="20" xfId="0" applyFill="1" applyBorder="1" applyAlignment="1">
      <alignment/>
    </xf>
    <xf numFmtId="198" fontId="1" fillId="0" borderId="0" xfId="0" applyNumberFormat="1" applyFont="1" applyAlignment="1">
      <alignment/>
    </xf>
    <xf numFmtId="199" fontId="0" fillId="0" borderId="0" xfId="0" applyNumberFormat="1" applyAlignment="1">
      <alignment/>
    </xf>
    <xf numFmtId="198" fontId="24" fillId="0" borderId="0" xfId="0" applyNumberFormat="1" applyFont="1" applyAlignment="1" applyProtection="1">
      <alignment/>
      <protection locked="0"/>
    </xf>
    <xf numFmtId="0" fontId="20" fillId="37" borderId="10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 vertical="justify"/>
    </xf>
    <xf numFmtId="198" fontId="23" fillId="0" borderId="0" xfId="0" applyNumberFormat="1" applyFont="1" applyFill="1" applyAlignment="1" applyProtection="1">
      <alignment/>
      <protection locked="0"/>
    </xf>
    <xf numFmtId="198" fontId="23" fillId="0" borderId="0" xfId="0" applyNumberFormat="1" applyFont="1" applyFill="1" applyAlignment="1" applyProtection="1">
      <alignment/>
      <protection/>
    </xf>
    <xf numFmtId="198" fontId="1" fillId="37" borderId="0" xfId="0" applyNumberFormat="1" applyFont="1" applyFill="1" applyAlignment="1">
      <alignment/>
    </xf>
    <xf numFmtId="198" fontId="7" fillId="37" borderId="0" xfId="0" applyNumberFormat="1" applyFont="1" applyFill="1" applyAlignment="1" applyProtection="1">
      <alignment/>
      <protection/>
    </xf>
    <xf numFmtId="0" fontId="0" fillId="37" borderId="0" xfId="0" applyFill="1" applyAlignment="1">
      <alignment/>
    </xf>
    <xf numFmtId="198" fontId="22" fillId="37" borderId="0" xfId="0" applyNumberFormat="1" applyFont="1" applyFill="1" applyAlignment="1" applyProtection="1">
      <alignment/>
      <protection/>
    </xf>
    <xf numFmtId="198" fontId="23" fillId="37" borderId="0" xfId="0" applyNumberFormat="1" applyFont="1" applyFill="1" applyAlignment="1" applyProtection="1">
      <alignment/>
      <protection locked="0"/>
    </xf>
    <xf numFmtId="198" fontId="16" fillId="37" borderId="0" xfId="0" applyNumberFormat="1" applyFont="1" applyFill="1" applyAlignment="1" applyProtection="1">
      <alignment/>
      <protection locked="0"/>
    </xf>
    <xf numFmtId="198" fontId="7" fillId="37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center"/>
      <protection/>
    </xf>
    <xf numFmtId="4" fontId="1" fillId="34" borderId="16" xfId="0" applyNumberFormat="1" applyFont="1" applyFill="1" applyBorder="1" applyAlignment="1">
      <alignment/>
    </xf>
    <xf numFmtId="199" fontId="1" fillId="34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99" fontId="0" fillId="34" borderId="0" xfId="0" applyNumberFormat="1" applyFon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198" fontId="0" fillId="34" borderId="0" xfId="0" applyNumberFormat="1" applyFill="1" applyAlignment="1">
      <alignment/>
    </xf>
    <xf numFmtId="197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198" fontId="0" fillId="33" borderId="0" xfId="0" applyNumberFormat="1" applyFont="1" applyFill="1" applyAlignment="1">
      <alignment/>
    </xf>
    <xf numFmtId="39" fontId="11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1" fillId="0" borderId="0" xfId="0" applyNumberFormat="1" applyFont="1" applyAlignment="1" applyProtection="1">
      <alignment horizontal="center"/>
      <protection/>
    </xf>
    <xf numFmtId="198" fontId="11" fillId="33" borderId="0" xfId="0" applyNumberFormat="1" applyFont="1" applyFill="1" applyAlignment="1" applyProtection="1">
      <alignment/>
      <protection/>
    </xf>
    <xf numFmtId="198" fontId="25" fillId="0" borderId="0" xfId="0" applyNumberFormat="1" applyFont="1" applyAlignment="1" applyProtection="1">
      <alignment/>
      <protection/>
    </xf>
    <xf numFmtId="17" fontId="20" fillId="37" borderId="13" xfId="0" applyNumberFormat="1" applyFont="1" applyFill="1" applyBorder="1" applyAlignment="1">
      <alignment horizontal="center"/>
    </xf>
    <xf numFmtId="198" fontId="24" fillId="0" borderId="0" xfId="0" applyNumberFormat="1" applyFont="1" applyFill="1" applyAlignment="1" applyProtection="1">
      <alignment/>
      <protection locked="0"/>
    </xf>
    <xf numFmtId="198" fontId="24" fillId="0" borderId="0" xfId="0" applyNumberFormat="1" applyFont="1" applyFill="1" applyAlignment="1" applyProtection="1">
      <alignment/>
      <protection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0" fontId="20" fillId="37" borderId="20" xfId="0" applyFont="1" applyFill="1" applyBorder="1" applyAlignment="1">
      <alignment horizontal="center" vertical="justify"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198" fontId="23" fillId="0" borderId="0" xfId="0" applyNumberFormat="1" applyFont="1" applyAlignment="1" applyProtection="1">
      <alignment/>
      <protection locked="0"/>
    </xf>
    <xf numFmtId="198" fontId="7" fillId="37" borderId="0" xfId="0" applyNumberFormat="1" applyFont="1" applyFill="1" applyAlignment="1" applyProtection="1" quotePrefix="1">
      <alignment horizontal="right"/>
      <protection/>
    </xf>
    <xf numFmtId="0" fontId="7" fillId="37" borderId="0" xfId="0" applyFont="1" applyFill="1" applyAlignment="1">
      <alignment/>
    </xf>
    <xf numFmtId="0" fontId="7" fillId="37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198" fontId="1" fillId="33" borderId="0" xfId="0" applyNumberFormat="1" applyFont="1" applyFill="1" applyAlignment="1">
      <alignment/>
    </xf>
    <xf numFmtId="197" fontId="7" fillId="33" borderId="0" xfId="0" applyNumberFormat="1" applyFont="1" applyFill="1" applyAlignment="1" applyProtection="1">
      <alignment/>
      <protection/>
    </xf>
    <xf numFmtId="198" fontId="7" fillId="33" borderId="0" xfId="0" applyNumberFormat="1" applyFont="1" applyFill="1" applyAlignment="1" applyProtection="1">
      <alignment/>
      <protection/>
    </xf>
    <xf numFmtId="198" fontId="16" fillId="33" borderId="0" xfId="0" applyNumberFormat="1" applyFont="1" applyFill="1" applyAlignment="1" applyProtection="1">
      <alignment/>
      <protection/>
    </xf>
    <xf numFmtId="198" fontId="23" fillId="33" borderId="0" xfId="0" applyNumberFormat="1" applyFont="1" applyFill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" fontId="5" fillId="38" borderId="0" xfId="0" applyNumberFormat="1" applyFont="1" applyFill="1" applyAlignment="1">
      <alignment/>
    </xf>
    <xf numFmtId="207" fontId="7" fillId="0" borderId="0" xfId="0" applyNumberFormat="1" applyFont="1" applyFill="1" applyAlignment="1" applyProtection="1">
      <alignment horizontal="right"/>
      <protection/>
    </xf>
    <xf numFmtId="4" fontId="18" fillId="33" borderId="16" xfId="0" applyNumberFormat="1" applyFont="1" applyFill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8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 horizontal="right"/>
      <protection/>
    </xf>
    <xf numFmtId="17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200" fontId="0" fillId="0" borderId="0" xfId="0" applyNumberFormat="1" applyAlignment="1">
      <alignment horizontal="right"/>
    </xf>
    <xf numFmtId="198" fontId="0" fillId="0" borderId="0" xfId="0" applyNumberFormat="1" applyFont="1" applyFill="1" applyAlignment="1">
      <alignment/>
    </xf>
    <xf numFmtId="198" fontId="1" fillId="0" borderId="0" xfId="0" applyNumberFormat="1" applyFont="1" applyAlignment="1" applyProtection="1">
      <alignment/>
      <protection/>
    </xf>
    <xf numFmtId="200" fontId="0" fillId="0" borderId="0" xfId="0" applyNumberFormat="1" applyAlignment="1" applyProtection="1">
      <alignment horizontal="right"/>
      <protection locked="0"/>
    </xf>
    <xf numFmtId="2" fontId="0" fillId="39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8" fillId="0" borderId="18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39" hidden="1" customWidth="1"/>
    <col min="10" max="10" width="3.421875" style="139" customWidth="1"/>
  </cols>
  <sheetData>
    <row r="1" spans="3:12" ht="12.75">
      <c r="C1" s="224"/>
      <c r="D1" s="205"/>
      <c r="E1" s="111"/>
      <c r="F1" s="111"/>
      <c r="G1" s="225" t="s">
        <v>314</v>
      </c>
      <c r="H1" s="206"/>
      <c r="I1" s="207"/>
      <c r="J1" s="208"/>
      <c r="K1" s="247" t="s">
        <v>314</v>
      </c>
      <c r="L1" s="248"/>
    </row>
    <row r="2" spans="2:12" ht="12.75">
      <c r="B2" s="223"/>
      <c r="C2" s="159"/>
      <c r="D2" s="242" t="s">
        <v>315</v>
      </c>
      <c r="E2" s="243"/>
      <c r="F2" s="243"/>
      <c r="G2" s="243"/>
      <c r="H2" s="244"/>
      <c r="I2" s="204" t="s">
        <v>301</v>
      </c>
      <c r="J2" s="209"/>
      <c r="K2" s="245" t="s">
        <v>316</v>
      </c>
      <c r="L2" s="246"/>
    </row>
    <row r="3" spans="1:12" ht="12.75">
      <c r="A3" s="85" t="s">
        <v>270</v>
      </c>
      <c r="B3" s="89" t="s">
        <v>0</v>
      </c>
      <c r="C3" s="86" t="s">
        <v>0</v>
      </c>
      <c r="D3" s="86"/>
      <c r="E3" s="86"/>
      <c r="F3" s="86"/>
      <c r="G3" s="86"/>
      <c r="H3" s="87" t="s">
        <v>271</v>
      </c>
      <c r="I3" s="198" t="s">
        <v>271</v>
      </c>
      <c r="J3" s="210"/>
      <c r="K3" s="201" t="s">
        <v>271</v>
      </c>
      <c r="L3" s="163" t="s">
        <v>271</v>
      </c>
    </row>
    <row r="4" spans="1:12" ht="12.75">
      <c r="A4" s="88" t="s">
        <v>272</v>
      </c>
      <c r="B4" s="89" t="s">
        <v>262</v>
      </c>
      <c r="C4" s="90" t="s">
        <v>273</v>
      </c>
      <c r="D4" s="90" t="s">
        <v>274</v>
      </c>
      <c r="E4" s="90" t="s">
        <v>274</v>
      </c>
      <c r="F4" s="90" t="s">
        <v>274</v>
      </c>
      <c r="G4" s="90" t="s">
        <v>274</v>
      </c>
      <c r="H4" s="91" t="s">
        <v>275</v>
      </c>
      <c r="I4" s="199" t="s">
        <v>300</v>
      </c>
      <c r="J4" s="211"/>
      <c r="K4" s="202" t="s">
        <v>312</v>
      </c>
      <c r="L4" s="195" t="s">
        <v>313</v>
      </c>
    </row>
    <row r="5" spans="1:12" ht="12.75">
      <c r="A5" s="92" t="s">
        <v>276</v>
      </c>
      <c r="B5" s="93" t="s">
        <v>277</v>
      </c>
      <c r="C5" s="94">
        <v>1</v>
      </c>
      <c r="D5" s="95" t="s">
        <v>278</v>
      </c>
      <c r="E5" s="95" t="s">
        <v>279</v>
      </c>
      <c r="F5" s="95" t="s">
        <v>280</v>
      </c>
      <c r="G5" s="95" t="s">
        <v>281</v>
      </c>
      <c r="H5" s="96" t="s">
        <v>282</v>
      </c>
      <c r="I5" s="200" t="s">
        <v>282</v>
      </c>
      <c r="J5" s="212"/>
      <c r="K5" s="203" t="s">
        <v>281</v>
      </c>
      <c r="L5" s="164" t="s">
        <v>281</v>
      </c>
    </row>
    <row r="6" spans="1:12" ht="12.75">
      <c r="A6" s="4"/>
      <c r="B6" s="3"/>
      <c r="C6" s="3"/>
      <c r="D6" s="3"/>
      <c r="E6" s="3"/>
      <c r="F6" s="3"/>
      <c r="G6" s="217"/>
      <c r="H6" s="3"/>
      <c r="I6"/>
      <c r="J6"/>
      <c r="K6" s="169"/>
      <c r="L6" s="169"/>
    </row>
    <row r="7" spans="1:12" ht="12.75">
      <c r="A7" s="46" t="s">
        <v>1</v>
      </c>
      <c r="B7" s="63"/>
      <c r="C7" s="97">
        <v>0.4582805578767501</v>
      </c>
      <c r="D7" s="97"/>
      <c r="E7" s="97"/>
      <c r="F7" s="97"/>
      <c r="G7" s="218">
        <f>SUM(G9:G111)</f>
        <v>336.38495478532826</v>
      </c>
      <c r="H7" s="160">
        <f>SUM(H9:H111)</f>
        <v>420.8468562070545</v>
      </c>
      <c r="I7" s="160">
        <f>SUM(I9:I111)</f>
        <v>277.61800133547433</v>
      </c>
      <c r="J7" s="160"/>
      <c r="K7" s="167">
        <f>SUM(K9:K111)</f>
        <v>317.5038262543186</v>
      </c>
      <c r="L7" s="167">
        <f>SUM(L9:L111)</f>
        <v>295.95113404812946</v>
      </c>
    </row>
    <row r="8" spans="1:12" ht="12.75">
      <c r="A8" s="46" t="s">
        <v>2</v>
      </c>
      <c r="B8" s="63"/>
      <c r="C8" s="97">
        <v>0.08419629092713042</v>
      </c>
      <c r="D8" s="97"/>
      <c r="E8" s="97"/>
      <c r="F8" s="97"/>
      <c r="G8" s="219"/>
      <c r="H8" s="63"/>
      <c r="I8"/>
      <c r="J8"/>
      <c r="K8" s="169"/>
      <c r="L8" s="169"/>
    </row>
    <row r="9" spans="1:12" ht="12.75">
      <c r="A9" s="46" t="s">
        <v>3</v>
      </c>
      <c r="B9" s="46" t="s">
        <v>115</v>
      </c>
      <c r="C9" s="97">
        <v>0.04059439146731342</v>
      </c>
      <c r="D9" s="98">
        <f>$H9/5</f>
        <v>4.9924250188627015</v>
      </c>
      <c r="E9" s="98">
        <f>$H9/5*2</f>
        <v>9.984850037725403</v>
      </c>
      <c r="F9" s="98">
        <f>$H9/5*3</f>
        <v>14.977275056588105</v>
      </c>
      <c r="G9" s="220">
        <f>$H9/5*4</f>
        <v>19.969700075450806</v>
      </c>
      <c r="H9" s="137">
        <v>24.962125094313507</v>
      </c>
      <c r="I9" s="98">
        <v>20.19370744801618</v>
      </c>
      <c r="J9" s="98"/>
      <c r="K9" s="168">
        <v>15.83</v>
      </c>
      <c r="L9" s="168">
        <v>13.944468452099873</v>
      </c>
    </row>
    <row r="10" spans="1:12" ht="12.75">
      <c r="A10" s="46" t="s">
        <v>4</v>
      </c>
      <c r="B10" s="46" t="s">
        <v>115</v>
      </c>
      <c r="C10" s="97">
        <v>0.010260558372836513</v>
      </c>
      <c r="D10" s="98">
        <f aca="true" t="shared" si="0" ref="D10:D68">$H10/5</f>
        <v>0.7994440007441116</v>
      </c>
      <c r="E10" s="98">
        <f aca="true" t="shared" si="1" ref="E10:E68">$H10/5*2</f>
        <v>1.5988880014882232</v>
      </c>
      <c r="F10" s="98">
        <f>$H10/5*3</f>
        <v>2.3983320022323347</v>
      </c>
      <c r="G10" s="220">
        <f aca="true" t="shared" si="2" ref="G10:G68">$H10/5*4</f>
        <v>3.1977760029764464</v>
      </c>
      <c r="H10" s="137">
        <v>3.997220003720558</v>
      </c>
      <c r="I10" s="98">
        <v>1.1041038201273634</v>
      </c>
      <c r="J10" s="98"/>
      <c r="K10" s="168">
        <v>2.8251797801586482</v>
      </c>
      <c r="L10" s="168">
        <v>2.488669002901625</v>
      </c>
    </row>
    <row r="11" spans="1:12" ht="12.75">
      <c r="A11" s="46" t="s">
        <v>5</v>
      </c>
      <c r="B11" s="46" t="s">
        <v>115</v>
      </c>
      <c r="C11" s="97">
        <v>0.03334134108698049</v>
      </c>
      <c r="D11" s="98">
        <f t="shared" si="0"/>
        <v>1.8570157780089123</v>
      </c>
      <c r="E11" s="98">
        <f t="shared" si="1"/>
        <v>3.7140315560178245</v>
      </c>
      <c r="F11" s="98">
        <f>$H11/5*3</f>
        <v>5.571047334026737</v>
      </c>
      <c r="G11" s="220">
        <f t="shared" si="2"/>
        <v>7.428063112035649</v>
      </c>
      <c r="H11" s="137">
        <v>9.285078890044561</v>
      </c>
      <c r="I11" s="98">
        <v>3.8620028109494373</v>
      </c>
      <c r="J11" s="98"/>
      <c r="K11" s="168">
        <v>6.613813827159231</v>
      </c>
      <c r="L11" s="168">
        <v>5.82603400258268</v>
      </c>
    </row>
    <row r="12" spans="1:12" ht="12.75">
      <c r="A12" s="46" t="s">
        <v>304</v>
      </c>
      <c r="B12" s="63"/>
      <c r="C12" s="97">
        <v>0.08606229936059971</v>
      </c>
      <c r="D12" s="98"/>
      <c r="E12" s="98"/>
      <c r="F12" s="98"/>
      <c r="G12" s="220"/>
      <c r="H12" s="137"/>
      <c r="I12" s="98"/>
      <c r="J12" s="98"/>
      <c r="K12" s="168"/>
      <c r="L12" s="168"/>
    </row>
    <row r="13" spans="1:12" ht="12.75">
      <c r="A13" s="46" t="s">
        <v>7</v>
      </c>
      <c r="B13" s="46" t="s">
        <v>115</v>
      </c>
      <c r="C13" s="97">
        <v>0.025697175338992396</v>
      </c>
      <c r="D13" s="98">
        <f t="shared" si="0"/>
        <v>0.6765382533780679</v>
      </c>
      <c r="E13" s="98">
        <f t="shared" si="1"/>
        <v>1.3530765067561359</v>
      </c>
      <c r="F13" s="98">
        <f>$H13/5*3</f>
        <v>2.029614760134204</v>
      </c>
      <c r="G13" s="220">
        <f t="shared" si="2"/>
        <v>2.7061530135122718</v>
      </c>
      <c r="H13" s="137">
        <v>3.3826912668903395</v>
      </c>
      <c r="I13" s="98">
        <v>1.766121073395742</v>
      </c>
      <c r="J13" s="98"/>
      <c r="K13" s="168">
        <v>2.683531774583634</v>
      </c>
      <c r="L13" s="168">
        <v>2.363892872450352</v>
      </c>
    </row>
    <row r="14" spans="1:12" ht="12.75">
      <c r="A14" s="46" t="s">
        <v>8</v>
      </c>
      <c r="B14" s="46" t="s">
        <v>115</v>
      </c>
      <c r="C14" s="97">
        <v>0.046891050325212215</v>
      </c>
      <c r="D14" s="98">
        <f t="shared" si="0"/>
        <v>0.9599376070837149</v>
      </c>
      <c r="E14" s="98">
        <f t="shared" si="1"/>
        <v>1.9198752141674298</v>
      </c>
      <c r="F14" s="98">
        <f>$H14/5*3</f>
        <v>2.8798128212511447</v>
      </c>
      <c r="G14" s="220">
        <f t="shared" si="2"/>
        <v>3.8397504283348596</v>
      </c>
      <c r="H14" s="137">
        <v>4.7996880354185745</v>
      </c>
      <c r="I14" s="98">
        <v>2.4555893151533286</v>
      </c>
      <c r="J14" s="98"/>
      <c r="K14" s="168">
        <v>3.778544228474293</v>
      </c>
      <c r="L14" s="168">
        <v>3.3284769923451565</v>
      </c>
    </row>
    <row r="15" spans="1:12" ht="12.75">
      <c r="A15" s="46" t="s">
        <v>9</v>
      </c>
      <c r="B15" s="46" t="s">
        <v>115</v>
      </c>
      <c r="C15" s="97">
        <v>0.013474073696395106</v>
      </c>
      <c r="D15" s="98">
        <f t="shared" si="0"/>
        <v>0.3541728318628828</v>
      </c>
      <c r="E15" s="98">
        <f t="shared" si="1"/>
        <v>0.7083456637257656</v>
      </c>
      <c r="F15" s="98">
        <f>$H15/5*3</f>
        <v>1.0625184955886484</v>
      </c>
      <c r="G15" s="220">
        <f t="shared" si="2"/>
        <v>1.4166913274515311</v>
      </c>
      <c r="H15" s="137">
        <v>1.7708641593144139</v>
      </c>
      <c r="I15" s="98">
        <v>0.8019412479324213</v>
      </c>
      <c r="J15" s="98"/>
      <c r="K15" s="168">
        <v>1.5347924678980984</v>
      </c>
      <c r="L15" s="168">
        <v>1.3519813739182274</v>
      </c>
    </row>
    <row r="16" spans="1:12" ht="12.75">
      <c r="A16" s="46" t="s">
        <v>10</v>
      </c>
      <c r="B16" s="63"/>
      <c r="C16" s="97">
        <v>0.01592824798809393</v>
      </c>
      <c r="D16" s="98"/>
      <c r="E16" s="98"/>
      <c r="F16" s="98"/>
      <c r="G16" s="220"/>
      <c r="H16" s="137"/>
      <c r="I16" s="98"/>
      <c r="J16" s="98"/>
      <c r="K16" s="168"/>
      <c r="L16" s="168"/>
    </row>
    <row r="17" spans="1:12" ht="12.75">
      <c r="A17" s="46" t="s">
        <v>11</v>
      </c>
      <c r="B17" s="46" t="s">
        <v>115</v>
      </c>
      <c r="C17" s="97">
        <v>0.010553148495204499</v>
      </c>
      <c r="D17" s="98">
        <f t="shared" si="0"/>
        <v>0.19279266066177886</v>
      </c>
      <c r="E17" s="98">
        <f t="shared" si="1"/>
        <v>0.3855853213235577</v>
      </c>
      <c r="F17" s="98">
        <f>$H17/5*3</f>
        <v>0.5783779819853365</v>
      </c>
      <c r="G17" s="220">
        <f t="shared" si="2"/>
        <v>0.7711706426471154</v>
      </c>
      <c r="H17" s="137">
        <v>0.9639633033088942</v>
      </c>
      <c r="I17" s="98">
        <v>0.4492912142671912</v>
      </c>
      <c r="J17" s="98"/>
      <c r="K17" s="168">
        <v>0.5719708963781258</v>
      </c>
      <c r="L17" s="168">
        <v>0.5038427113116906</v>
      </c>
    </row>
    <row r="18" spans="1:12" ht="12.75">
      <c r="A18" s="46" t="s">
        <v>256</v>
      </c>
      <c r="B18" s="46" t="s">
        <v>116</v>
      </c>
      <c r="C18" s="97">
        <v>0.005375099492889428</v>
      </c>
      <c r="D18" s="98">
        <f t="shared" si="0"/>
        <v>0.3583328458530522</v>
      </c>
      <c r="E18" s="98">
        <f t="shared" si="1"/>
        <v>0.7166656917061044</v>
      </c>
      <c r="F18" s="98">
        <f>$H18/5*3</f>
        <v>1.0749985375591566</v>
      </c>
      <c r="G18" s="220">
        <f t="shared" si="2"/>
        <v>1.4333313834122088</v>
      </c>
      <c r="H18" s="137">
        <v>1.791664229265261</v>
      </c>
      <c r="I18" s="98"/>
      <c r="J18" s="98"/>
      <c r="K18" s="168">
        <v>1.7301143697925125</v>
      </c>
      <c r="L18" s="168">
        <v>1.5240382342448733</v>
      </c>
    </row>
    <row r="19" spans="1:12" ht="12.75">
      <c r="A19" s="46" t="s">
        <v>12</v>
      </c>
      <c r="B19" s="63"/>
      <c r="C19" s="97">
        <v>0.019706044261933637</v>
      </c>
      <c r="D19" s="98"/>
      <c r="E19" s="98"/>
      <c r="F19" s="98"/>
      <c r="G19" s="220"/>
      <c r="H19" s="137"/>
      <c r="I19" s="63"/>
      <c r="J19" s="63"/>
      <c r="K19" s="168"/>
      <c r="L19" s="168"/>
    </row>
    <row r="20" spans="1:12" ht="12.75">
      <c r="A20" s="46" t="s">
        <v>13</v>
      </c>
      <c r="B20" s="46" t="s">
        <v>117</v>
      </c>
      <c r="C20" s="97">
        <v>0.012325607705875869</v>
      </c>
      <c r="D20" s="98">
        <f t="shared" si="0"/>
        <v>0.5913676919042787</v>
      </c>
      <c r="E20" s="98">
        <f t="shared" si="1"/>
        <v>1.1827353838085575</v>
      </c>
      <c r="F20" s="98">
        <f>$H20/5*3</f>
        <v>1.7741030757128362</v>
      </c>
      <c r="G20" s="220">
        <f t="shared" si="2"/>
        <v>2.365470767617115</v>
      </c>
      <c r="H20" s="137">
        <v>2.9568384595213937</v>
      </c>
      <c r="I20" s="98">
        <v>1.9264172669531427</v>
      </c>
      <c r="J20" s="98"/>
      <c r="K20" s="168">
        <v>2.2539073032873174</v>
      </c>
      <c r="L20" s="168">
        <v>1.9854415214559378</v>
      </c>
    </row>
    <row r="21" spans="1:12" ht="12.75">
      <c r="A21" s="46" t="s">
        <v>14</v>
      </c>
      <c r="B21" s="46" t="s">
        <v>118</v>
      </c>
      <c r="C21" s="97">
        <v>0.0073804365560577664</v>
      </c>
      <c r="D21" s="98">
        <f t="shared" si="0"/>
        <v>0.7332816743774099</v>
      </c>
      <c r="E21" s="98">
        <f t="shared" si="1"/>
        <v>1.4665633487548198</v>
      </c>
      <c r="F21" s="98">
        <f>$H21/5*3</f>
        <v>2.1998450231322297</v>
      </c>
      <c r="G21" s="220">
        <f t="shared" si="2"/>
        <v>2.9331266975096395</v>
      </c>
      <c r="H21" s="137">
        <v>3.6664083718870493</v>
      </c>
      <c r="I21" s="98">
        <v>2.219204591478743</v>
      </c>
      <c r="J21" s="98"/>
      <c r="K21" s="168">
        <v>3.0392813934743064</v>
      </c>
      <c r="L21" s="168">
        <v>2.6772686992013015</v>
      </c>
    </row>
    <row r="22" spans="1:12" ht="12.75">
      <c r="A22" s="46" t="s">
        <v>15</v>
      </c>
      <c r="B22" s="63"/>
      <c r="C22" s="97">
        <v>0.06987430299856687</v>
      </c>
      <c r="D22" s="98"/>
      <c r="E22" s="98"/>
      <c r="F22" s="98"/>
      <c r="G22" s="220"/>
      <c r="H22" s="137"/>
      <c r="I22" s="98"/>
      <c r="J22" s="98"/>
      <c r="K22" s="168"/>
      <c r="L22" s="168"/>
    </row>
    <row r="23" spans="1:12" ht="12.75">
      <c r="A23" s="46" t="s">
        <v>16</v>
      </c>
      <c r="B23" s="46" t="s">
        <v>115</v>
      </c>
      <c r="C23" s="97">
        <v>0.012939648881049499</v>
      </c>
      <c r="D23" s="98">
        <f t="shared" si="0"/>
        <v>0.5572515038952559</v>
      </c>
      <c r="E23" s="98">
        <f t="shared" si="1"/>
        <v>1.1145030077905118</v>
      </c>
      <c r="F23" s="98">
        <f>$H23/5*3</f>
        <v>1.6717545116857677</v>
      </c>
      <c r="G23" s="220">
        <f t="shared" si="2"/>
        <v>2.2290060155810236</v>
      </c>
      <c r="H23" s="137">
        <v>2.7862575194762798</v>
      </c>
      <c r="I23" s="98">
        <v>1.4786638139474364</v>
      </c>
      <c r="J23" s="98"/>
      <c r="K23" s="168">
        <v>2.3450107037555137</v>
      </c>
      <c r="L23" s="168">
        <v>2.06</v>
      </c>
    </row>
    <row r="24" spans="1:12" ht="12.75">
      <c r="A24" s="46" t="s">
        <v>17</v>
      </c>
      <c r="B24" s="46" t="s">
        <v>117</v>
      </c>
      <c r="C24" s="97">
        <v>0.04174385266233051</v>
      </c>
      <c r="D24" s="98">
        <f t="shared" si="0"/>
        <v>7.287320841055353</v>
      </c>
      <c r="E24" s="98">
        <f t="shared" si="1"/>
        <v>14.574641682110705</v>
      </c>
      <c r="F24" s="98">
        <f>$H24/5*3</f>
        <v>21.861962523166056</v>
      </c>
      <c r="G24" s="220">
        <f t="shared" si="2"/>
        <v>29.14928336422141</v>
      </c>
      <c r="H24" s="137">
        <v>36.436604205276765</v>
      </c>
      <c r="I24" s="98">
        <v>13.265946591755423</v>
      </c>
      <c r="J24" s="98"/>
      <c r="K24" s="168">
        <v>20.599527646770966</v>
      </c>
      <c r="L24" s="168">
        <v>18.145891560237324</v>
      </c>
    </row>
    <row r="25" spans="1:12" ht="12.75">
      <c r="A25" s="46" t="s">
        <v>18</v>
      </c>
      <c r="B25" s="46" t="s">
        <v>115</v>
      </c>
      <c r="C25" s="97">
        <v>0.015190801455186859</v>
      </c>
      <c r="D25" s="98">
        <f t="shared" si="0"/>
        <v>0.2426747731940612</v>
      </c>
      <c r="E25" s="98">
        <f t="shared" si="1"/>
        <v>0.4853495463881224</v>
      </c>
      <c r="F25" s="98">
        <f>$H25/5*3</f>
        <v>0.7280243195821836</v>
      </c>
      <c r="G25" s="220">
        <f t="shared" si="2"/>
        <v>0.9706990927762448</v>
      </c>
      <c r="H25" s="137">
        <v>1.213373865970306</v>
      </c>
      <c r="I25" s="98">
        <v>0.8665885760155707</v>
      </c>
      <c r="J25" s="98"/>
      <c r="K25" s="168">
        <v>1.5778308354222699</v>
      </c>
      <c r="L25" s="168">
        <v>1.3898933864369063</v>
      </c>
    </row>
    <row r="26" spans="1:12" ht="12.75">
      <c r="A26" s="46" t="s">
        <v>19</v>
      </c>
      <c r="B26" s="63"/>
      <c r="C26" s="97">
        <v>0.031115068625289385</v>
      </c>
      <c r="D26" s="98"/>
      <c r="E26" s="98"/>
      <c r="F26" s="98"/>
      <c r="G26" s="220"/>
      <c r="H26" s="137"/>
      <c r="I26" s="98"/>
      <c r="J26" s="98"/>
      <c r="K26" s="168"/>
      <c r="L26" s="168"/>
    </row>
    <row r="27" spans="1:12" ht="12.75">
      <c r="A27" s="46" t="s">
        <v>20</v>
      </c>
      <c r="B27" s="46" t="s">
        <v>115</v>
      </c>
      <c r="C27" s="97">
        <v>0.004960099217285856</v>
      </c>
      <c r="D27" s="98">
        <f t="shared" si="0"/>
        <v>0.15692480979979495</v>
      </c>
      <c r="E27" s="98">
        <f t="shared" si="1"/>
        <v>0.3138496195995899</v>
      </c>
      <c r="F27" s="98">
        <f aca="true" t="shared" si="3" ref="F27:F33">$H27/5*3</f>
        <v>0.47077442939938485</v>
      </c>
      <c r="G27" s="220">
        <f t="shared" si="2"/>
        <v>0.6276992391991798</v>
      </c>
      <c r="H27" s="137">
        <v>0.7846240489989748</v>
      </c>
      <c r="I27" s="98">
        <v>0.4246042829576471</v>
      </c>
      <c r="J27" s="98"/>
      <c r="K27" s="168">
        <v>0.37251730002016653</v>
      </c>
      <c r="L27" s="168">
        <v>0.5</v>
      </c>
    </row>
    <row r="28" spans="1:12" ht="12.75">
      <c r="A28" s="46" t="s">
        <v>21</v>
      </c>
      <c r="B28" s="46" t="s">
        <v>119</v>
      </c>
      <c r="C28" s="97">
        <v>0.002267075846102966</v>
      </c>
      <c r="D28" s="98">
        <f t="shared" si="0"/>
        <v>0.19540263955694212</v>
      </c>
      <c r="E28" s="98">
        <f t="shared" si="1"/>
        <v>0.39080527911388424</v>
      </c>
      <c r="F28" s="98">
        <f t="shared" si="3"/>
        <v>0.5862079186708263</v>
      </c>
      <c r="G28" s="220">
        <f t="shared" si="2"/>
        <v>0.7816105582277685</v>
      </c>
      <c r="H28" s="137">
        <v>0.9770131977847106</v>
      </c>
      <c r="I28" s="98">
        <v>0.5002137269762791</v>
      </c>
      <c r="J28" s="98"/>
      <c r="K28" s="168">
        <v>1.1598942123500229</v>
      </c>
      <c r="L28" s="168">
        <v>1.75</v>
      </c>
    </row>
    <row r="29" spans="1:12" ht="12.75">
      <c r="A29" s="46" t="s">
        <v>22</v>
      </c>
      <c r="B29" s="46" t="s">
        <v>119</v>
      </c>
      <c r="C29" s="97">
        <v>0.007893962076948518</v>
      </c>
      <c r="D29" s="98">
        <f t="shared" si="0"/>
        <v>0.9083097915617054</v>
      </c>
      <c r="E29" s="98">
        <f t="shared" si="1"/>
        <v>1.8166195831234109</v>
      </c>
      <c r="F29" s="98">
        <f t="shared" si="3"/>
        <v>2.724929374685116</v>
      </c>
      <c r="G29" s="220">
        <f t="shared" si="2"/>
        <v>3.6332391662468217</v>
      </c>
      <c r="H29" s="137">
        <v>4.541548957808527</v>
      </c>
      <c r="I29" s="98">
        <v>1.9374709771655445</v>
      </c>
      <c r="J29" s="98"/>
      <c r="K29" s="168">
        <v>3.555239995490972</v>
      </c>
      <c r="L29" s="168">
        <v>3.1317708121773564</v>
      </c>
    </row>
    <row r="30" spans="1:12" ht="12.75">
      <c r="A30" s="46" t="s">
        <v>23</v>
      </c>
      <c r="B30" s="46" t="s">
        <v>115</v>
      </c>
      <c r="C30" s="97">
        <v>0.002318826479991181</v>
      </c>
      <c r="D30" s="98">
        <f t="shared" si="0"/>
        <v>0.16859505871353875</v>
      </c>
      <c r="E30" s="98">
        <f t="shared" si="1"/>
        <v>0.3371901174270775</v>
      </c>
      <c r="F30" s="98">
        <f t="shared" si="3"/>
        <v>0.5057851761406162</v>
      </c>
      <c r="G30" s="220">
        <f t="shared" si="2"/>
        <v>0.674380234854155</v>
      </c>
      <c r="H30" s="137">
        <v>0.8429752935676937</v>
      </c>
      <c r="I30" s="98">
        <v>0.5004547333730816</v>
      </c>
      <c r="J30" s="98"/>
      <c r="K30" s="168">
        <v>0.6552389947561511</v>
      </c>
      <c r="L30" s="168">
        <v>0.5771926399850147</v>
      </c>
    </row>
    <row r="31" spans="1:12" ht="12.75">
      <c r="A31" s="46" t="s">
        <v>225</v>
      </c>
      <c r="B31" s="46" t="s">
        <v>115</v>
      </c>
      <c r="C31" s="97">
        <v>0.002738802778084004</v>
      </c>
      <c r="D31" s="98">
        <f t="shared" si="0"/>
        <v>0.1244836122094273</v>
      </c>
      <c r="E31" s="98">
        <f t="shared" si="1"/>
        <v>0.2489672244188546</v>
      </c>
      <c r="F31" s="98">
        <f t="shared" si="3"/>
        <v>0.37345083662828193</v>
      </c>
      <c r="G31" s="220">
        <f t="shared" si="2"/>
        <v>0.4979344488377092</v>
      </c>
      <c r="H31" s="137">
        <v>0.6224180610471365</v>
      </c>
      <c r="I31" s="98">
        <v>0.3081644558642102</v>
      </c>
      <c r="J31" s="98"/>
      <c r="K31" s="168">
        <v>0.44791967837040925</v>
      </c>
      <c r="L31" s="168">
        <v>0.5</v>
      </c>
    </row>
    <row r="32" spans="1:12" ht="12.75">
      <c r="A32" s="46" t="s">
        <v>24</v>
      </c>
      <c r="B32" s="46" t="s">
        <v>119</v>
      </c>
      <c r="C32" s="97">
        <v>0.0019297015213317165</v>
      </c>
      <c r="D32" s="98">
        <f t="shared" si="0"/>
        <v>0.09877448272984737</v>
      </c>
      <c r="E32" s="98">
        <f t="shared" si="1"/>
        <v>0.19754896545969475</v>
      </c>
      <c r="F32" s="98">
        <f t="shared" si="3"/>
        <v>0.29632344818954215</v>
      </c>
      <c r="G32" s="220">
        <f t="shared" si="2"/>
        <v>0.3950979309193895</v>
      </c>
      <c r="H32" s="137">
        <v>0.49387241364923684</v>
      </c>
      <c r="I32" s="98">
        <v>0.30811640499911297</v>
      </c>
      <c r="J32" s="98"/>
      <c r="K32" s="168">
        <v>0.35844768249437203</v>
      </c>
      <c r="L32" s="168">
        <v>0.45</v>
      </c>
    </row>
    <row r="33" spans="1:12" ht="12.75">
      <c r="A33" s="46" t="s">
        <v>226</v>
      </c>
      <c r="B33" s="46" t="s">
        <v>115</v>
      </c>
      <c r="C33" s="97">
        <v>0.009006600705545145</v>
      </c>
      <c r="D33" s="98">
        <f t="shared" si="0"/>
        <v>0.9781326278371738</v>
      </c>
      <c r="E33" s="98">
        <f t="shared" si="1"/>
        <v>1.9562652556743476</v>
      </c>
      <c r="F33" s="98">
        <f t="shared" si="3"/>
        <v>2.9343978835115214</v>
      </c>
      <c r="G33" s="220">
        <f t="shared" si="2"/>
        <v>3.9125305113486952</v>
      </c>
      <c r="H33" s="137">
        <v>4.890663139185869</v>
      </c>
      <c r="I33" s="98">
        <v>1.6477831659235636</v>
      </c>
      <c r="J33" s="98"/>
      <c r="K33" s="168">
        <v>3.3379703703947796</v>
      </c>
      <c r="L33" s="168">
        <v>2.940380450032478</v>
      </c>
    </row>
    <row r="34" spans="1:12" ht="12.75">
      <c r="A34" s="46" t="s">
        <v>25</v>
      </c>
      <c r="B34" s="63"/>
      <c r="C34" s="97">
        <v>0.03216401416602359</v>
      </c>
      <c r="D34" s="98"/>
      <c r="E34" s="98"/>
      <c r="F34" s="98"/>
      <c r="G34" s="220"/>
      <c r="H34" s="137"/>
      <c r="I34" s="98"/>
      <c r="J34" s="98"/>
      <c r="K34" s="168"/>
      <c r="L34" s="168"/>
    </row>
    <row r="35" spans="1:12" ht="12.75">
      <c r="A35" s="46" t="s">
        <v>26</v>
      </c>
      <c r="B35" s="46" t="s">
        <v>115</v>
      </c>
      <c r="C35" s="97">
        <v>0.028779323668834747</v>
      </c>
      <c r="D35" s="98">
        <f t="shared" si="0"/>
        <v>4.717832824094924</v>
      </c>
      <c r="E35" s="98">
        <f t="shared" si="1"/>
        <v>9.435665648189849</v>
      </c>
      <c r="F35" s="98">
        <f>$H35/5*3</f>
        <v>14.153498472284774</v>
      </c>
      <c r="G35" s="220">
        <f t="shared" si="2"/>
        <v>18.871331296379697</v>
      </c>
      <c r="H35" s="137">
        <v>23.58916412047462</v>
      </c>
      <c r="I35" s="98">
        <v>16.73121715981453</v>
      </c>
      <c r="J35" s="98"/>
      <c r="K35" s="168">
        <v>16.37236212268856</v>
      </c>
      <c r="L35" s="168">
        <v>14.42222912862827</v>
      </c>
    </row>
    <row r="36" spans="1:12" ht="12.75">
      <c r="A36" s="46" t="s">
        <v>27</v>
      </c>
      <c r="B36" s="46" t="s">
        <v>119</v>
      </c>
      <c r="C36" s="97">
        <v>0.0033846904971888436</v>
      </c>
      <c r="D36" s="98">
        <f t="shared" si="0"/>
        <v>0.6897885823233171</v>
      </c>
      <c r="E36" s="98">
        <f t="shared" si="1"/>
        <v>1.3795771646466342</v>
      </c>
      <c r="F36" s="98">
        <f>$H36/5*3</f>
        <v>2.069365746969951</v>
      </c>
      <c r="G36" s="220">
        <f t="shared" si="2"/>
        <v>2.7591543292932683</v>
      </c>
      <c r="H36" s="137">
        <v>3.4489429116165855</v>
      </c>
      <c r="I36" s="98">
        <v>2.2134594512304746</v>
      </c>
      <c r="J36" s="98"/>
      <c r="K36" s="168">
        <v>3.4884823127689275</v>
      </c>
      <c r="L36" s="168">
        <v>3.0729647224330203</v>
      </c>
    </row>
    <row r="37" spans="1:12" ht="12.75">
      <c r="A37" s="46" t="s">
        <v>28</v>
      </c>
      <c r="B37" s="63"/>
      <c r="C37" s="97">
        <v>0.011085582901554404</v>
      </c>
      <c r="D37" s="98"/>
      <c r="E37" s="98"/>
      <c r="F37" s="98"/>
      <c r="G37" s="220"/>
      <c r="H37" s="137"/>
      <c r="I37" s="98"/>
      <c r="J37" s="98"/>
      <c r="K37" s="168"/>
      <c r="L37" s="168"/>
    </row>
    <row r="38" spans="1:12" ht="12.75">
      <c r="A38" s="46" t="s">
        <v>29</v>
      </c>
      <c r="B38" s="46" t="s">
        <v>115</v>
      </c>
      <c r="C38" s="97">
        <v>0.00435899570058428</v>
      </c>
      <c r="D38" s="98">
        <f t="shared" si="0"/>
        <v>0.14262993264450877</v>
      </c>
      <c r="E38" s="98">
        <f t="shared" si="1"/>
        <v>0.28525986528901753</v>
      </c>
      <c r="F38" s="98">
        <f>$H38/5*3</f>
        <v>0.42788979793352633</v>
      </c>
      <c r="G38" s="220">
        <f t="shared" si="2"/>
        <v>0.5705197305780351</v>
      </c>
      <c r="H38" s="137">
        <v>0.7131496632225438</v>
      </c>
      <c r="I38" s="98">
        <v>0.47415221806235797</v>
      </c>
      <c r="J38" s="98"/>
      <c r="K38" s="168">
        <v>1.0236480000618147</v>
      </c>
      <c r="L38" s="168">
        <v>0.9017199774426471</v>
      </c>
    </row>
    <row r="39" spans="1:12" ht="12.75">
      <c r="A39" s="46" t="s">
        <v>253</v>
      </c>
      <c r="B39" s="46" t="s">
        <v>115</v>
      </c>
      <c r="C39" s="97">
        <v>0.0016570154889207365</v>
      </c>
      <c r="D39" s="98">
        <f t="shared" si="0"/>
        <v>0.06815543919453218</v>
      </c>
      <c r="E39" s="98">
        <f t="shared" si="1"/>
        <v>0.13631087838906436</v>
      </c>
      <c r="F39" s="98">
        <f>$H39/5*3</f>
        <v>0.20446631758359654</v>
      </c>
      <c r="G39" s="220">
        <f t="shared" si="2"/>
        <v>0.2726217567781287</v>
      </c>
      <c r="H39" s="137">
        <v>0.34077719597266093</v>
      </c>
      <c r="I39" s="63"/>
      <c r="J39" s="63"/>
      <c r="K39" s="168">
        <v>0.33679603901808297</v>
      </c>
      <c r="L39" s="168">
        <v>0.29667983202020565</v>
      </c>
    </row>
    <row r="40" spans="1:12" ht="12.75">
      <c r="A40" s="46" t="s">
        <v>227</v>
      </c>
      <c r="B40" s="46" t="s">
        <v>119</v>
      </c>
      <c r="C40" s="97">
        <v>0.005069571712049388</v>
      </c>
      <c r="D40" s="98">
        <f t="shared" si="0"/>
        <v>0.2549366114587614</v>
      </c>
      <c r="E40" s="98">
        <f t="shared" si="1"/>
        <v>0.5098732229175228</v>
      </c>
      <c r="F40" s="98">
        <f>$H40/5*3</f>
        <v>0.7648098343762841</v>
      </c>
      <c r="G40" s="220">
        <f t="shared" si="2"/>
        <v>1.0197464458350456</v>
      </c>
      <c r="H40" s="137">
        <v>1.274683057293807</v>
      </c>
      <c r="I40" s="98">
        <v>0.5323641630587007</v>
      </c>
      <c r="J40" s="98"/>
      <c r="K40" s="168">
        <v>0.7868467554234215</v>
      </c>
      <c r="L40" s="168">
        <v>0.6931244319418223</v>
      </c>
    </row>
    <row r="41" spans="1:12" ht="12.75">
      <c r="A41" s="46" t="s">
        <v>30</v>
      </c>
      <c r="B41" s="63"/>
      <c r="C41" s="97">
        <v>0.020282267666188954</v>
      </c>
      <c r="D41" s="98"/>
      <c r="E41" s="98"/>
      <c r="F41" s="98"/>
      <c r="G41" s="220"/>
      <c r="H41" s="137"/>
      <c r="I41" s="63"/>
      <c r="J41" s="63"/>
      <c r="K41" s="168"/>
      <c r="L41" s="168"/>
    </row>
    <row r="42" spans="1:12" ht="12.75">
      <c r="A42" s="46" t="s">
        <v>31</v>
      </c>
      <c r="B42" s="46" t="s">
        <v>115</v>
      </c>
      <c r="C42" s="97">
        <v>0.0013126747326645354</v>
      </c>
      <c r="D42" s="98">
        <f t="shared" si="0"/>
        <v>0.0926588101737383</v>
      </c>
      <c r="E42" s="98">
        <f t="shared" si="1"/>
        <v>0.1853176203474766</v>
      </c>
      <c r="F42" s="98">
        <f aca="true" t="shared" si="4" ref="F42:F47">$H42/5*3</f>
        <v>0.2779764305212149</v>
      </c>
      <c r="G42" s="220">
        <f t="shared" si="2"/>
        <v>0.3706352406949532</v>
      </c>
      <c r="H42" s="137">
        <v>0.46329405086869146</v>
      </c>
      <c r="I42" s="98">
        <v>0.3139551831432673</v>
      </c>
      <c r="J42" s="98"/>
      <c r="K42" s="168">
        <v>0.3990748496932668</v>
      </c>
      <c r="L42" s="168">
        <v>0.35154053389603646</v>
      </c>
    </row>
    <row r="43" spans="1:12" ht="12.75">
      <c r="A43" s="46" t="s">
        <v>221</v>
      </c>
      <c r="B43" s="46" t="s">
        <v>115</v>
      </c>
      <c r="C43" s="97">
        <v>0.001962543269760776</v>
      </c>
      <c r="D43" s="98">
        <f t="shared" si="0"/>
        <v>0.09864005613232946</v>
      </c>
      <c r="E43" s="98">
        <f t="shared" si="1"/>
        <v>0.1972801122646589</v>
      </c>
      <c r="F43" s="98">
        <f t="shared" si="4"/>
        <v>0.29592016839698837</v>
      </c>
      <c r="G43" s="220">
        <f t="shared" si="2"/>
        <v>0.3945602245293178</v>
      </c>
      <c r="H43" s="137">
        <v>0.4932002806616473</v>
      </c>
      <c r="I43" s="98">
        <v>0.3351794598000582</v>
      </c>
      <c r="J43" s="98"/>
      <c r="K43" s="168">
        <v>0.864059449676712</v>
      </c>
      <c r="L43" s="168">
        <v>0.7611402234210795</v>
      </c>
    </row>
    <row r="44" spans="1:12" ht="12.75">
      <c r="A44" s="46" t="s">
        <v>32</v>
      </c>
      <c r="B44" s="46" t="s">
        <v>115</v>
      </c>
      <c r="C44" s="97">
        <v>0.00452917566971668</v>
      </c>
      <c r="D44" s="98">
        <f t="shared" si="0"/>
        <v>1.407688212389169</v>
      </c>
      <c r="E44" s="98">
        <f t="shared" si="1"/>
        <v>2.815376424778338</v>
      </c>
      <c r="F44" s="98">
        <f t="shared" si="4"/>
        <v>4.223064637167507</v>
      </c>
      <c r="G44" s="220">
        <f t="shared" si="2"/>
        <v>5.630752849556676</v>
      </c>
      <c r="H44" s="137">
        <v>7.038441061945845</v>
      </c>
      <c r="I44" s="63"/>
      <c r="J44" s="63"/>
      <c r="K44" s="168">
        <v>6.7111294039572975</v>
      </c>
      <c r="L44" s="168">
        <v>5.911758196553529</v>
      </c>
    </row>
    <row r="45" spans="1:12" ht="12.75">
      <c r="A45" s="46" t="s">
        <v>33</v>
      </c>
      <c r="B45" s="46" t="s">
        <v>115</v>
      </c>
      <c r="C45" s="97">
        <v>0.00418881573145188</v>
      </c>
      <c r="D45" s="98">
        <f t="shared" si="0"/>
        <v>0.18527166533406234</v>
      </c>
      <c r="E45" s="98">
        <f t="shared" si="1"/>
        <v>0.37054333066812467</v>
      </c>
      <c r="F45" s="98">
        <f t="shared" si="4"/>
        <v>0.555814996002187</v>
      </c>
      <c r="G45" s="220">
        <f t="shared" si="2"/>
        <v>0.7410866613362493</v>
      </c>
      <c r="H45" s="137">
        <v>0.9263583266703117</v>
      </c>
      <c r="I45" s="98">
        <v>1.2328826625383096</v>
      </c>
      <c r="J45" s="98"/>
      <c r="K45" s="168">
        <v>1.684163372231107</v>
      </c>
      <c r="L45" s="168">
        <v>1.4835605187781935</v>
      </c>
    </row>
    <row r="46" spans="1:12" ht="12.75">
      <c r="A46" s="46" t="s">
        <v>34</v>
      </c>
      <c r="B46" s="46" t="s">
        <v>115</v>
      </c>
      <c r="C46" s="97">
        <v>0.003581740987763202</v>
      </c>
      <c r="D46" s="98">
        <f t="shared" si="0"/>
        <v>1.383649271249754</v>
      </c>
      <c r="E46" s="98">
        <f t="shared" si="1"/>
        <v>2.767298542499508</v>
      </c>
      <c r="F46" s="98">
        <f t="shared" si="4"/>
        <v>4.150947813749262</v>
      </c>
      <c r="G46" s="220">
        <f t="shared" si="2"/>
        <v>5.534597084999016</v>
      </c>
      <c r="H46" s="137">
        <v>6.91824635624877</v>
      </c>
      <c r="I46" s="98">
        <v>3.0616425049629763</v>
      </c>
      <c r="J46" s="98"/>
      <c r="K46" s="168">
        <v>5.973155145412613</v>
      </c>
      <c r="L46" s="168">
        <v>5.261684995875187</v>
      </c>
    </row>
    <row r="47" spans="1:12" ht="12.75">
      <c r="A47" s="46" t="s">
        <v>222</v>
      </c>
      <c r="B47" s="46" t="s">
        <v>115</v>
      </c>
      <c r="C47" s="97">
        <v>0.004707317274831882</v>
      </c>
      <c r="D47" s="98">
        <f t="shared" si="0"/>
        <v>1.6053596096647813</v>
      </c>
      <c r="E47" s="98">
        <f t="shared" si="1"/>
        <v>3.2107192193295626</v>
      </c>
      <c r="F47" s="98">
        <f t="shared" si="4"/>
        <v>4.816078828994344</v>
      </c>
      <c r="G47" s="220">
        <f t="shared" si="2"/>
        <v>6.421438438659125</v>
      </c>
      <c r="H47" s="137">
        <v>8.026798048323906</v>
      </c>
      <c r="I47" s="98">
        <v>3.6674727932685056</v>
      </c>
      <c r="J47" s="98"/>
      <c r="K47" s="168">
        <v>5.302990150391004</v>
      </c>
      <c r="L47" s="168">
        <v>4.671344210607941</v>
      </c>
    </row>
    <row r="48" spans="1:12" ht="12.75">
      <c r="A48" s="46" t="s">
        <v>217</v>
      </c>
      <c r="B48" s="63"/>
      <c r="C48" s="97">
        <v>0.02208342167346489</v>
      </c>
      <c r="D48" s="98"/>
      <c r="E48" s="98"/>
      <c r="F48" s="98"/>
      <c r="G48" s="220"/>
      <c r="H48" s="137"/>
      <c r="I48" s="98"/>
      <c r="J48" s="98"/>
      <c r="K48" s="168"/>
      <c r="L48" s="168"/>
    </row>
    <row r="49" spans="1:12" ht="12.75">
      <c r="A49" s="46" t="s">
        <v>223</v>
      </c>
      <c r="B49" s="46" t="s">
        <v>115</v>
      </c>
      <c r="C49" s="97">
        <v>0.02108042167346489</v>
      </c>
      <c r="D49" s="98">
        <f t="shared" si="0"/>
        <v>2.5395537135466655</v>
      </c>
      <c r="E49" s="98">
        <f t="shared" si="1"/>
        <v>5.079107427093331</v>
      </c>
      <c r="F49" s="98">
        <f>$H49/5*3</f>
        <v>7.618661140639997</v>
      </c>
      <c r="G49" s="220">
        <f t="shared" si="2"/>
        <v>10.158214854186662</v>
      </c>
      <c r="H49" s="137">
        <v>12.697768567733327</v>
      </c>
      <c r="I49" s="137">
        <v>6.281852858612156</v>
      </c>
      <c r="J49" s="137"/>
      <c r="K49" s="168">
        <v>7.164506368757535</v>
      </c>
      <c r="L49" s="168">
        <v>6.311132851169177</v>
      </c>
    </row>
    <row r="50" spans="1:12" ht="12.75">
      <c r="A50" s="153" t="s">
        <v>35</v>
      </c>
      <c r="B50" s="154" t="s">
        <v>120</v>
      </c>
      <c r="C50" s="155">
        <v>0.001003</v>
      </c>
      <c r="D50" s="156">
        <f t="shared" si="0"/>
        <v>0.17004195312182552</v>
      </c>
      <c r="E50" s="156">
        <f t="shared" si="1"/>
        <v>0.34008390624365104</v>
      </c>
      <c r="F50" s="156">
        <f>$H50/5*3</f>
        <v>0.5101258593654765</v>
      </c>
      <c r="G50" s="156">
        <f t="shared" si="2"/>
        <v>0.6801678124873021</v>
      </c>
      <c r="H50" s="165">
        <v>0.8502097656091275</v>
      </c>
      <c r="I50" s="196">
        <v>0.8601587605323074</v>
      </c>
      <c r="J50" s="196"/>
      <c r="K50" s="222">
        <v>0.5701029770574094</v>
      </c>
      <c r="L50" s="222">
        <v>0.5701029770574094</v>
      </c>
    </row>
    <row r="51" spans="1:12" ht="12.75">
      <c r="A51" s="46" t="s">
        <v>302</v>
      </c>
      <c r="B51" s="63"/>
      <c r="C51" s="97">
        <v>0.0183854078932863</v>
      </c>
      <c r="D51" s="98"/>
      <c r="E51" s="98"/>
      <c r="F51" s="98"/>
      <c r="G51" s="220"/>
      <c r="H51" s="137"/>
      <c r="I51" s="136"/>
      <c r="J51" s="136"/>
      <c r="K51" s="170"/>
      <c r="L51" s="170"/>
    </row>
    <row r="52" spans="1:12" ht="12.75">
      <c r="A52" s="46" t="s">
        <v>224</v>
      </c>
      <c r="B52" s="46" t="s">
        <v>115</v>
      </c>
      <c r="C52" s="97">
        <v>0.014693199206261713</v>
      </c>
      <c r="D52" s="98">
        <f t="shared" si="0"/>
        <v>0.2979219751055586</v>
      </c>
      <c r="E52" s="98">
        <f t="shared" si="1"/>
        <v>0.5958439502111172</v>
      </c>
      <c r="F52" s="98">
        <f>$H52/5*3</f>
        <v>0.8937659253166759</v>
      </c>
      <c r="G52" s="220">
        <f t="shared" si="2"/>
        <v>1.1916879004222345</v>
      </c>
      <c r="H52" s="137">
        <v>1.4896098755277931</v>
      </c>
      <c r="I52" s="137">
        <v>0.7301655904293274</v>
      </c>
      <c r="J52" s="137"/>
      <c r="K52" s="168">
        <v>1.447821417140645</v>
      </c>
      <c r="L52" s="168">
        <v>1.275369556259776</v>
      </c>
    </row>
    <row r="53" spans="1:12" ht="12.75">
      <c r="A53" s="46" t="s">
        <v>37</v>
      </c>
      <c r="B53" s="46" t="s">
        <v>121</v>
      </c>
      <c r="C53" s="97">
        <v>0.003692208687024584</v>
      </c>
      <c r="D53" s="98">
        <f t="shared" si="0"/>
        <v>1.463915085681122</v>
      </c>
      <c r="E53" s="98">
        <f t="shared" si="1"/>
        <v>2.927830171362244</v>
      </c>
      <c r="F53" s="98">
        <f>$H53/5*3</f>
        <v>4.391745257043366</v>
      </c>
      <c r="G53" s="220">
        <f t="shared" si="2"/>
        <v>5.855660342724488</v>
      </c>
      <c r="H53" s="137">
        <v>7.31957542840561</v>
      </c>
      <c r="I53" s="137">
        <v>2.538386211484559</v>
      </c>
      <c r="J53" s="137"/>
      <c r="K53" s="168">
        <v>1.628117067102669</v>
      </c>
      <c r="L53" s="168">
        <v>1.4341899607415376</v>
      </c>
    </row>
    <row r="54" spans="1:12" ht="12.75">
      <c r="A54" s="46" t="s">
        <v>38</v>
      </c>
      <c r="B54" s="63"/>
      <c r="C54" s="97">
        <v>0.002779606162495866</v>
      </c>
      <c r="D54" s="98"/>
      <c r="E54" s="98"/>
      <c r="F54" s="98"/>
      <c r="G54" s="220"/>
      <c r="H54" s="137"/>
      <c r="I54" s="137"/>
      <c r="J54" s="137"/>
      <c r="K54" s="168"/>
      <c r="L54" s="168"/>
    </row>
    <row r="55" spans="1:12" ht="12.75">
      <c r="A55" s="46" t="s">
        <v>39</v>
      </c>
      <c r="B55" s="46" t="s">
        <v>122</v>
      </c>
      <c r="C55" s="97">
        <v>0.002779606162495866</v>
      </c>
      <c r="D55" s="98">
        <f t="shared" si="0"/>
        <v>0.45849944658071606</v>
      </c>
      <c r="E55" s="98">
        <f t="shared" si="1"/>
        <v>0.9169988931614321</v>
      </c>
      <c r="F55" s="98">
        <f>$H55/5*3</f>
        <v>1.375498339742148</v>
      </c>
      <c r="G55" s="220">
        <f t="shared" si="2"/>
        <v>1.8339977863228643</v>
      </c>
      <c r="H55" s="137">
        <v>2.2924972329035804</v>
      </c>
      <c r="I55" s="137">
        <v>1.6112351340030326</v>
      </c>
      <c r="J55" s="137"/>
      <c r="K55" s="168">
        <v>2.7082152339245003</v>
      </c>
      <c r="L55" s="168">
        <v>2.385636253376909</v>
      </c>
    </row>
    <row r="56" spans="1:12" ht="12.75">
      <c r="A56" s="46" t="s">
        <v>40</v>
      </c>
      <c r="B56" s="63"/>
      <c r="C56" s="97">
        <v>0.04461800325212215</v>
      </c>
      <c r="D56" s="98"/>
      <c r="E56" s="98"/>
      <c r="F56" s="98"/>
      <c r="G56" s="220"/>
      <c r="H56" s="137"/>
      <c r="I56" s="137"/>
      <c r="J56" s="137"/>
      <c r="K56" s="168"/>
      <c r="L56" s="168"/>
    </row>
    <row r="57" spans="1:12" ht="12.75">
      <c r="A57" s="46" t="s">
        <v>228</v>
      </c>
      <c r="B57" s="46" t="s">
        <v>121</v>
      </c>
      <c r="C57" s="97">
        <v>0.008251240491676772</v>
      </c>
      <c r="D57" s="98">
        <f t="shared" si="0"/>
        <v>2.9542206201902106</v>
      </c>
      <c r="E57" s="98">
        <f t="shared" si="1"/>
        <v>5.908441240380421</v>
      </c>
      <c r="F57" s="98">
        <f>$H57/5*3</f>
        <v>8.862661860570633</v>
      </c>
      <c r="G57" s="220">
        <f t="shared" si="2"/>
        <v>11.816882480760842</v>
      </c>
      <c r="H57" s="137">
        <v>14.771103100951052</v>
      </c>
      <c r="I57" s="137">
        <v>4.138881111041391</v>
      </c>
      <c r="J57" s="137"/>
      <c r="K57" s="168">
        <v>7.482836872580045</v>
      </c>
      <c r="L57" s="168">
        <v>6.5915466015099256</v>
      </c>
    </row>
    <row r="58" spans="1:12" ht="12.75">
      <c r="A58" s="46" t="s">
        <v>41</v>
      </c>
      <c r="B58" s="46" t="s">
        <v>123</v>
      </c>
      <c r="C58" s="97">
        <v>0.03636676276044538</v>
      </c>
      <c r="D58" s="98">
        <f t="shared" si="0"/>
        <v>1.6415263976700742</v>
      </c>
      <c r="E58" s="98">
        <f t="shared" si="1"/>
        <v>3.2830527953401485</v>
      </c>
      <c r="F58" s="98">
        <f>$H58/5*3</f>
        <v>4.9245791930102225</v>
      </c>
      <c r="G58" s="220">
        <f t="shared" si="2"/>
        <v>6.566105590680297</v>
      </c>
      <c r="H58" s="137">
        <v>8.207631988350371</v>
      </c>
      <c r="I58" s="137">
        <v>4.836001955821321</v>
      </c>
      <c r="J58" s="137"/>
      <c r="K58" s="168">
        <v>10.94875823675094</v>
      </c>
      <c r="L58" s="168">
        <v>9.644637638789774</v>
      </c>
    </row>
    <row r="59" spans="1:12" ht="12.75">
      <c r="A59" s="46" t="s">
        <v>42</v>
      </c>
      <c r="B59" s="63"/>
      <c r="C59" s="97">
        <v>0.23110246940800355</v>
      </c>
      <c r="D59" s="98"/>
      <c r="E59" s="98"/>
      <c r="F59" s="98"/>
      <c r="G59" s="220"/>
      <c r="H59" s="137"/>
      <c r="I59" s="136"/>
      <c r="J59" s="136"/>
      <c r="K59" s="168"/>
      <c r="L59" s="168"/>
    </row>
    <row r="60" spans="1:12" ht="12.75">
      <c r="A60" s="153" t="s">
        <v>283</v>
      </c>
      <c r="B60" s="153" t="s">
        <v>125</v>
      </c>
      <c r="C60" s="157">
        <v>0.1641311161944659</v>
      </c>
      <c r="D60" s="156">
        <v>1</v>
      </c>
      <c r="E60" s="156">
        <v>1</v>
      </c>
      <c r="F60" s="156">
        <v>1</v>
      </c>
      <c r="G60" s="156">
        <v>1</v>
      </c>
      <c r="H60" s="166">
        <v>1</v>
      </c>
      <c r="I60" s="197">
        <v>1</v>
      </c>
      <c r="J60" s="197"/>
      <c r="K60" s="156">
        <v>1</v>
      </c>
      <c r="L60" s="156">
        <v>1</v>
      </c>
    </row>
    <row r="61" spans="1:12" ht="12.75">
      <c r="A61" s="46" t="s">
        <v>43</v>
      </c>
      <c r="B61" s="63"/>
      <c r="C61" s="97">
        <v>0.040487</v>
      </c>
      <c r="D61" s="98"/>
      <c r="E61" s="98"/>
      <c r="F61" s="98"/>
      <c r="G61" s="220"/>
      <c r="H61" s="137"/>
      <c r="I61" s="137"/>
      <c r="J61" s="137"/>
      <c r="K61" s="168"/>
      <c r="L61" s="168"/>
    </row>
    <row r="62" spans="1:12" ht="12.75">
      <c r="A62" s="153" t="s">
        <v>251</v>
      </c>
      <c r="B62" s="154" t="s">
        <v>264</v>
      </c>
      <c r="C62" s="155">
        <v>0.020176</v>
      </c>
      <c r="D62" s="156">
        <v>0.5</v>
      </c>
      <c r="E62" s="156">
        <f>$H62/5*3</f>
        <v>0.5999964585783035</v>
      </c>
      <c r="F62" s="156">
        <f>$H62/5*3</f>
        <v>0.5999964585783035</v>
      </c>
      <c r="G62" s="156">
        <f t="shared" si="2"/>
        <v>0.7999952781044046</v>
      </c>
      <c r="H62" s="165">
        <v>0.9999940976305058</v>
      </c>
      <c r="I62" s="196">
        <v>0.7970881589842886</v>
      </c>
      <c r="J62" s="196"/>
      <c r="K62" s="222">
        <v>1</v>
      </c>
      <c r="L62" s="222">
        <v>1</v>
      </c>
    </row>
    <row r="63" spans="1:12" ht="12.75">
      <c r="A63" s="153" t="s">
        <v>44</v>
      </c>
      <c r="B63" s="154" t="s">
        <v>263</v>
      </c>
      <c r="C63" s="155">
        <v>0.020311</v>
      </c>
      <c r="D63" s="156">
        <f t="shared" si="0"/>
        <v>0.2740053197560802</v>
      </c>
      <c r="E63" s="156">
        <f t="shared" si="1"/>
        <v>0.5480106395121604</v>
      </c>
      <c r="F63" s="156">
        <f>$H63/5*3</f>
        <v>0.8220159592682407</v>
      </c>
      <c r="G63" s="156">
        <f t="shared" si="2"/>
        <v>1.096021279024321</v>
      </c>
      <c r="H63" s="165">
        <v>1.370026598780401</v>
      </c>
      <c r="I63" s="196">
        <v>1.5557384298872128</v>
      </c>
      <c r="J63" s="196"/>
      <c r="K63" s="222">
        <v>1.4734745268807201</v>
      </c>
      <c r="L63" s="222">
        <v>1.4734745268807201</v>
      </c>
    </row>
    <row r="64" spans="1:12" ht="12.75">
      <c r="A64" s="46" t="s">
        <v>45</v>
      </c>
      <c r="B64" s="63"/>
      <c r="C64" s="97">
        <v>0.023489782879506118</v>
      </c>
      <c r="D64" s="103"/>
      <c r="E64" s="103"/>
      <c r="F64" s="103"/>
      <c r="G64" s="221"/>
      <c r="H64" s="137"/>
      <c r="I64" s="98"/>
      <c r="J64" s="98"/>
      <c r="K64" s="168"/>
      <c r="L64" s="168"/>
    </row>
    <row r="65" spans="1:12" ht="12.75">
      <c r="A65" s="46" t="s">
        <v>46</v>
      </c>
      <c r="B65" s="99" t="s">
        <v>128</v>
      </c>
      <c r="C65" s="100">
        <v>0.010993</v>
      </c>
      <c r="D65" s="103">
        <f t="shared" si="0"/>
        <v>0.1380046674445741</v>
      </c>
      <c r="E65" s="103">
        <f t="shared" si="1"/>
        <v>0.2760093348891482</v>
      </c>
      <c r="F65" s="103">
        <f>$H65/5*3</f>
        <v>0.4140140023337223</v>
      </c>
      <c r="G65" s="156">
        <f t="shared" si="2"/>
        <v>0.5520186697782964</v>
      </c>
      <c r="H65" s="165">
        <v>0.6900233372228705</v>
      </c>
      <c r="I65" s="213">
        <v>0.2510737383019257</v>
      </c>
      <c r="J65" s="213"/>
      <c r="K65" s="171">
        <v>0.5262409024574001</v>
      </c>
      <c r="L65" s="171">
        <v>0.5262409024574001</v>
      </c>
    </row>
    <row r="66" spans="1:12" ht="12.75">
      <c r="A66" s="46" t="s">
        <v>47</v>
      </c>
      <c r="B66" s="46" t="s">
        <v>129</v>
      </c>
      <c r="C66" s="97">
        <v>0.0027298459376033516</v>
      </c>
      <c r="D66" s="98">
        <f t="shared" si="0"/>
        <v>0.4020437426104303</v>
      </c>
      <c r="E66" s="98">
        <f t="shared" si="1"/>
        <v>0.8040874852208606</v>
      </c>
      <c r="F66" s="98">
        <f>$H66/5*3</f>
        <v>1.2061312278312908</v>
      </c>
      <c r="G66" s="220">
        <f t="shared" si="2"/>
        <v>1.6081749704417212</v>
      </c>
      <c r="H66" s="137">
        <v>2.0102187130521516</v>
      </c>
      <c r="I66" s="98">
        <v>0.6365948410939799</v>
      </c>
      <c r="J66" s="98"/>
      <c r="K66" s="168">
        <v>1.1042406541559653</v>
      </c>
      <c r="L66" s="168">
        <v>0.9727131374228669</v>
      </c>
    </row>
    <row r="67" spans="1:12" ht="12.75">
      <c r="A67" s="46" t="s">
        <v>229</v>
      </c>
      <c r="B67" s="46" t="s">
        <v>130</v>
      </c>
      <c r="C67" s="97">
        <v>0.006789285084334693</v>
      </c>
      <c r="D67" s="98">
        <f t="shared" si="0"/>
        <v>1.5335993742620664</v>
      </c>
      <c r="E67" s="98">
        <f t="shared" si="1"/>
        <v>3.0671987485241328</v>
      </c>
      <c r="F67" s="98">
        <f>$H67/5*3</f>
        <v>4.600798122786199</v>
      </c>
      <c r="G67" s="220">
        <f t="shared" si="2"/>
        <v>6.1343974970482655</v>
      </c>
      <c r="H67" s="137">
        <v>7.667996871310332</v>
      </c>
      <c r="I67" s="98">
        <v>3.1855648777909997</v>
      </c>
      <c r="J67" s="98"/>
      <c r="K67" s="168">
        <v>6.154975014139468</v>
      </c>
      <c r="L67" s="168">
        <v>5.421848067475096</v>
      </c>
    </row>
    <row r="68" spans="1:12" ht="12.75">
      <c r="A68" s="46" t="s">
        <v>230</v>
      </c>
      <c r="B68" s="46" t="s">
        <v>131</v>
      </c>
      <c r="C68" s="97">
        <v>0.0029776518575680743</v>
      </c>
      <c r="D68" s="98">
        <f t="shared" si="0"/>
        <v>0.5382337424312601</v>
      </c>
      <c r="E68" s="98">
        <f t="shared" si="1"/>
        <v>1.0764674848625202</v>
      </c>
      <c r="F68" s="98">
        <f>$H68/5*3</f>
        <v>1.6147012272937804</v>
      </c>
      <c r="G68" s="220">
        <f t="shared" si="2"/>
        <v>2.1529349697250404</v>
      </c>
      <c r="H68" s="137">
        <v>2.6911687121563004</v>
      </c>
      <c r="I68" s="98">
        <v>1.9999932897050265</v>
      </c>
      <c r="J68" s="98"/>
      <c r="K68" s="168">
        <v>3.1391708173654655</v>
      </c>
      <c r="L68" s="168">
        <v>2.7652601660458185</v>
      </c>
    </row>
    <row r="69" spans="1:12" ht="12.75">
      <c r="A69" s="46" t="s">
        <v>48</v>
      </c>
      <c r="B69" s="97"/>
      <c r="C69" s="97">
        <v>0.0029945703340315292</v>
      </c>
      <c r="D69" s="98"/>
      <c r="E69" s="98"/>
      <c r="F69" s="98"/>
      <c r="G69" s="220"/>
      <c r="H69" s="137"/>
      <c r="I69" s="98"/>
      <c r="J69" s="98"/>
      <c r="K69" s="168"/>
      <c r="L69" s="168"/>
    </row>
    <row r="70" spans="1:12" ht="12.75">
      <c r="A70" s="46" t="s">
        <v>49</v>
      </c>
      <c r="B70" s="46" t="s">
        <v>123</v>
      </c>
      <c r="C70" s="97">
        <v>0.0024501934737074195</v>
      </c>
      <c r="D70" s="101">
        <v>0.446653392080537</v>
      </c>
      <c r="E70" s="101">
        <v>0.44665339208053745</v>
      </c>
      <c r="F70" s="101">
        <v>0.44665339208053745</v>
      </c>
      <c r="G70" s="220">
        <v>0.44665339208053745</v>
      </c>
      <c r="H70" s="137">
        <v>0.44665339208053745</v>
      </c>
      <c r="I70" s="98">
        <v>0.22319759171561734</v>
      </c>
      <c r="J70" s="98"/>
      <c r="K70" s="168">
        <v>0.5723479144744972</v>
      </c>
      <c r="L70" s="168">
        <v>0.5041748223003653</v>
      </c>
    </row>
    <row r="71" spans="1:12" ht="12.75">
      <c r="A71" s="46" t="s">
        <v>50</v>
      </c>
      <c r="B71" s="46" t="s">
        <v>123</v>
      </c>
      <c r="C71" s="97">
        <v>0.0005443768603241098</v>
      </c>
      <c r="D71" s="101">
        <v>0.21876794716756515</v>
      </c>
      <c r="E71" s="101">
        <v>0.21876794716756515</v>
      </c>
      <c r="F71" s="101">
        <v>0.21876794716756515</v>
      </c>
      <c r="G71" s="220">
        <v>0.21876794716756515</v>
      </c>
      <c r="H71" s="137">
        <v>0.21876794716756515</v>
      </c>
      <c r="I71" s="98">
        <v>0.3395868886284244</v>
      </c>
      <c r="J71" s="98"/>
      <c r="K71" s="168">
        <v>0.2663980460859923</v>
      </c>
      <c r="L71" s="168">
        <v>0.23466703407120454</v>
      </c>
    </row>
    <row r="72" spans="1:12" ht="12.75">
      <c r="A72" s="46" t="s">
        <v>51</v>
      </c>
      <c r="B72" s="63"/>
      <c r="C72" s="97">
        <v>0.1002778004078933</v>
      </c>
      <c r="D72" s="98"/>
      <c r="E72" s="98"/>
      <c r="F72" s="98"/>
      <c r="G72" s="220"/>
      <c r="H72" s="137"/>
      <c r="I72" s="63"/>
      <c r="J72" s="63"/>
      <c r="K72" s="168"/>
      <c r="L72" s="168"/>
    </row>
    <row r="73" spans="1:12" ht="12.75">
      <c r="A73" s="46" t="s">
        <v>303</v>
      </c>
      <c r="B73" s="63"/>
      <c r="C73" s="97">
        <v>0.011914588248263698</v>
      </c>
      <c r="D73" s="98"/>
      <c r="E73" s="98"/>
      <c r="F73" s="98"/>
      <c r="G73" s="220"/>
      <c r="H73" s="137"/>
      <c r="I73" s="98"/>
      <c r="J73" s="98"/>
      <c r="K73" s="168"/>
      <c r="L73" s="168"/>
    </row>
    <row r="74" spans="1:12" ht="12.75">
      <c r="A74" s="46" t="s">
        <v>254</v>
      </c>
      <c r="B74" s="46" t="s">
        <v>132</v>
      </c>
      <c r="C74" s="97">
        <v>0.0072261798588909715</v>
      </c>
      <c r="D74" s="98">
        <f aca="true" t="shared" si="5" ref="D74:D111">$H74/5</f>
        <v>0.050035348312847616</v>
      </c>
      <c r="E74" s="98">
        <f aca="true" t="shared" si="6" ref="E74:E111">$H74/5*2</f>
        <v>0.10007069662569523</v>
      </c>
      <c r="F74" s="98">
        <f aca="true" t="shared" si="7" ref="F74:F111">$H74/5*3</f>
        <v>0.15010604493854285</v>
      </c>
      <c r="G74" s="220">
        <f aca="true" t="shared" si="8" ref="G74:G111">$H74/5*4</f>
        <v>0.20014139325139046</v>
      </c>
      <c r="H74" s="137">
        <v>0.2501767415642381</v>
      </c>
      <c r="I74" s="98">
        <v>0.13505857070408503</v>
      </c>
      <c r="J74" s="98"/>
      <c r="K74" s="168">
        <v>0.33730048470283513</v>
      </c>
      <c r="L74" s="168">
        <v>0.29712419253421857</v>
      </c>
    </row>
    <row r="75" spans="1:12" ht="12.75">
      <c r="A75" s="46" t="s">
        <v>231</v>
      </c>
      <c r="B75" s="46" t="s">
        <v>132</v>
      </c>
      <c r="C75" s="97">
        <v>0.004688408389372727</v>
      </c>
      <c r="D75" s="98">
        <f t="shared" si="5"/>
        <v>0.1469909962190387</v>
      </c>
      <c r="E75" s="98">
        <f t="shared" si="6"/>
        <v>0.2939819924380774</v>
      </c>
      <c r="F75" s="98">
        <f t="shared" si="7"/>
        <v>0.4409729886571161</v>
      </c>
      <c r="G75" s="220">
        <f t="shared" si="8"/>
        <v>0.5879639848761548</v>
      </c>
      <c r="H75" s="137">
        <v>0.7349549810951934</v>
      </c>
      <c r="I75" s="63"/>
      <c r="J75" s="63"/>
      <c r="K75" s="173" t="s">
        <v>288</v>
      </c>
      <c r="L75" s="214" t="s">
        <v>288</v>
      </c>
    </row>
    <row r="76" spans="1:12" ht="12.75">
      <c r="A76" s="46" t="s">
        <v>53</v>
      </c>
      <c r="B76" s="97"/>
      <c r="C76" s="97">
        <v>0.047337897144747</v>
      </c>
      <c r="D76" s="98"/>
      <c r="E76" s="98"/>
      <c r="F76" s="98"/>
      <c r="G76" s="220"/>
      <c r="H76" s="137"/>
      <c r="I76" s="63"/>
      <c r="J76" s="63"/>
      <c r="K76" s="169"/>
      <c r="L76" s="215"/>
    </row>
    <row r="77" spans="1:12" ht="12.75">
      <c r="A77" s="46" t="s">
        <v>54</v>
      </c>
      <c r="B77" s="46" t="s">
        <v>123</v>
      </c>
      <c r="C77" s="97">
        <v>0.011650859056333372</v>
      </c>
      <c r="D77" s="98">
        <f t="shared" si="5"/>
        <v>0.05081514410441938</v>
      </c>
      <c r="E77" s="98">
        <f t="shared" si="6"/>
        <v>0.10163028820883876</v>
      </c>
      <c r="F77" s="98">
        <f t="shared" si="7"/>
        <v>0.15244543231325813</v>
      </c>
      <c r="G77" s="220">
        <f t="shared" si="8"/>
        <v>0.20326057641767753</v>
      </c>
      <c r="H77" s="137">
        <v>0.2540757205220969</v>
      </c>
      <c r="I77" s="98">
        <v>0.09253966584437089</v>
      </c>
      <c r="J77" s="98"/>
      <c r="K77" s="168">
        <v>0.13336183141320218</v>
      </c>
      <c r="L77" s="168">
        <v>0.11747693309258747</v>
      </c>
    </row>
    <row r="78" spans="1:12" ht="12.75">
      <c r="A78" s="46" t="s">
        <v>55</v>
      </c>
      <c r="B78" s="46" t="s">
        <v>123</v>
      </c>
      <c r="C78" s="97">
        <v>0.002023250744129644</v>
      </c>
      <c r="D78" s="98">
        <f t="shared" si="5"/>
        <v>0.04078258291529216</v>
      </c>
      <c r="E78" s="98">
        <f t="shared" si="6"/>
        <v>0.08156516583058432</v>
      </c>
      <c r="F78" s="98">
        <f t="shared" si="7"/>
        <v>0.12234774874587648</v>
      </c>
      <c r="G78" s="220">
        <f t="shared" si="8"/>
        <v>0.16313033166116864</v>
      </c>
      <c r="H78" s="137">
        <v>0.2039129145764608</v>
      </c>
      <c r="I78" s="98">
        <v>0.12163353731271409</v>
      </c>
      <c r="J78" s="98"/>
      <c r="K78" s="168">
        <v>0.27359893619632764</v>
      </c>
      <c r="L78" s="168">
        <v>0.2410102169499543</v>
      </c>
    </row>
    <row r="79" spans="1:12" ht="12.75">
      <c r="A79" s="46" t="s">
        <v>232</v>
      </c>
      <c r="B79" s="46" t="s">
        <v>123</v>
      </c>
      <c r="C79" s="97">
        <v>0.018095803384411864</v>
      </c>
      <c r="D79" s="98">
        <f t="shared" si="5"/>
        <v>0.052256825991909714</v>
      </c>
      <c r="E79" s="98">
        <f t="shared" si="6"/>
        <v>0.10451365198381943</v>
      </c>
      <c r="F79" s="98">
        <f t="shared" si="7"/>
        <v>0.15677047797572913</v>
      </c>
      <c r="G79" s="220">
        <f t="shared" si="8"/>
        <v>0.20902730396763886</v>
      </c>
      <c r="H79" s="137">
        <v>0.2612841299595486</v>
      </c>
      <c r="I79" s="98">
        <v>0.10532690928433325</v>
      </c>
      <c r="J79" s="98"/>
      <c r="K79" s="168">
        <v>0.21520111045555312</v>
      </c>
      <c r="L79" s="168">
        <v>0.1895682309288895</v>
      </c>
    </row>
    <row r="80" spans="1:12" ht="12.75">
      <c r="A80" s="46" t="s">
        <v>56</v>
      </c>
      <c r="B80" s="46" t="s">
        <v>123</v>
      </c>
      <c r="C80" s="97">
        <v>0.015567983959872122</v>
      </c>
      <c r="D80" s="98">
        <f t="shared" si="5"/>
        <v>0.03448524126719506</v>
      </c>
      <c r="E80" s="98">
        <f t="shared" si="6"/>
        <v>0.06897048253439012</v>
      </c>
      <c r="F80" s="98">
        <f t="shared" si="7"/>
        <v>0.10345572380158517</v>
      </c>
      <c r="G80" s="220">
        <f t="shared" si="8"/>
        <v>0.13794096506878023</v>
      </c>
      <c r="H80" s="137">
        <v>0.1724262063359753</v>
      </c>
      <c r="I80" s="98">
        <v>0.09385426323813308</v>
      </c>
      <c r="J80" s="98"/>
      <c r="K80" s="168">
        <v>0.1461744838552826</v>
      </c>
      <c r="L80" s="168">
        <v>0.1287634541138326</v>
      </c>
    </row>
    <row r="81" spans="1:12" ht="12.75">
      <c r="A81" s="46" t="s">
        <v>57</v>
      </c>
      <c r="B81" s="97"/>
      <c r="C81" s="97">
        <v>0.03658073172748319</v>
      </c>
      <c r="D81" s="98"/>
      <c r="E81" s="98"/>
      <c r="F81" s="98"/>
      <c r="G81" s="220"/>
      <c r="H81" s="137"/>
      <c r="I81" s="63"/>
      <c r="J81" s="63"/>
      <c r="K81" s="168"/>
      <c r="L81" s="168"/>
    </row>
    <row r="82" spans="1:12" ht="12.75">
      <c r="A82" s="46" t="s">
        <v>58</v>
      </c>
      <c r="B82" s="46" t="s">
        <v>123</v>
      </c>
      <c r="C82" s="97">
        <v>0.005188001047293573</v>
      </c>
      <c r="D82" s="98">
        <f t="shared" si="5"/>
        <v>0.02262940944007525</v>
      </c>
      <c r="E82" s="98">
        <f t="shared" si="6"/>
        <v>0.0452588188801505</v>
      </c>
      <c r="F82" s="98">
        <f t="shared" si="7"/>
        <v>0.06788822832022576</v>
      </c>
      <c r="G82" s="220">
        <f t="shared" si="8"/>
        <v>0.090517637760301</v>
      </c>
      <c r="H82" s="137">
        <v>0.11314704720037624</v>
      </c>
      <c r="I82" s="98">
        <v>0.09090909882337804</v>
      </c>
      <c r="J82" s="98"/>
      <c r="K82" s="168">
        <v>0.08798525245488231</v>
      </c>
      <c r="L82" s="168">
        <v>0.07750521649445036</v>
      </c>
    </row>
    <row r="83" spans="1:12" ht="12.75">
      <c r="A83" s="46" t="s">
        <v>59</v>
      </c>
      <c r="B83" s="46" t="s">
        <v>123</v>
      </c>
      <c r="C83" s="97">
        <v>0.0011604084444934407</v>
      </c>
      <c r="D83" s="98">
        <f t="shared" si="5"/>
        <v>0.033923042269286705</v>
      </c>
      <c r="E83" s="98">
        <f t="shared" si="6"/>
        <v>0.06784608453857341</v>
      </c>
      <c r="F83" s="98">
        <f t="shared" si="7"/>
        <v>0.10176912680786011</v>
      </c>
      <c r="G83" s="220">
        <f t="shared" si="8"/>
        <v>0.13569216907714682</v>
      </c>
      <c r="H83" s="137">
        <v>0.1696152113464335</v>
      </c>
      <c r="I83" s="98">
        <v>0.10566658938341622</v>
      </c>
      <c r="J83" s="98"/>
      <c r="K83" s="168">
        <v>0.1388184277102129</v>
      </c>
      <c r="L83" s="168">
        <v>0.1222835872252161</v>
      </c>
    </row>
    <row r="84" spans="1:12" ht="12.75">
      <c r="A84" s="46" t="s">
        <v>60</v>
      </c>
      <c r="B84" s="46" t="s">
        <v>123</v>
      </c>
      <c r="C84" s="97">
        <v>0.007302810605225444</v>
      </c>
      <c r="D84" s="98">
        <f t="shared" si="5"/>
        <v>0.031632350167159186</v>
      </c>
      <c r="E84" s="98">
        <f t="shared" si="6"/>
        <v>0.06326470033431837</v>
      </c>
      <c r="F84" s="98">
        <f t="shared" si="7"/>
        <v>0.09489705050147756</v>
      </c>
      <c r="G84" s="220">
        <f t="shared" si="8"/>
        <v>0.12652940066863674</v>
      </c>
      <c r="H84" s="137">
        <v>0.15816175083579592</v>
      </c>
      <c r="I84" s="63"/>
      <c r="J84" s="63"/>
      <c r="K84" s="168">
        <v>0.13912262864942673</v>
      </c>
      <c r="L84" s="168">
        <v>0.1225515544014616</v>
      </c>
    </row>
    <row r="85" spans="1:12" ht="12.75">
      <c r="A85" s="46" t="s">
        <v>61</v>
      </c>
      <c r="B85" s="46" t="s">
        <v>134</v>
      </c>
      <c r="C85" s="97">
        <v>0.002473083177157976</v>
      </c>
      <c r="D85" s="98">
        <f t="shared" si="5"/>
        <v>0.1682239116830932</v>
      </c>
      <c r="E85" s="98">
        <f t="shared" si="6"/>
        <v>0.3364478233661864</v>
      </c>
      <c r="F85" s="98">
        <f t="shared" si="7"/>
        <v>0.5046717350492795</v>
      </c>
      <c r="G85" s="220">
        <f t="shared" si="8"/>
        <v>0.6728956467323728</v>
      </c>
      <c r="H85" s="137">
        <v>0.841119558415466</v>
      </c>
      <c r="I85" s="98">
        <v>0.7113717121239534</v>
      </c>
      <c r="J85" s="98"/>
      <c r="K85" s="168">
        <v>0.7167694588894259</v>
      </c>
      <c r="L85" s="168">
        <v>0.6313941318327414</v>
      </c>
    </row>
    <row r="86" spans="1:12" ht="12.75">
      <c r="A86" s="46" t="s">
        <v>233</v>
      </c>
      <c r="B86" s="46" t="s">
        <v>123</v>
      </c>
      <c r="C86" s="97">
        <v>0.007098793683166134</v>
      </c>
      <c r="D86" s="98">
        <f t="shared" si="5"/>
        <v>0.024355673144872796</v>
      </c>
      <c r="E86" s="98">
        <f t="shared" si="6"/>
        <v>0.04871134628974559</v>
      </c>
      <c r="F86" s="98">
        <f t="shared" si="7"/>
        <v>0.07306701943461838</v>
      </c>
      <c r="G86" s="220">
        <f t="shared" si="8"/>
        <v>0.09742269257949118</v>
      </c>
      <c r="H86" s="137">
        <v>0.12177836572436398</v>
      </c>
      <c r="I86" s="98">
        <v>0.09090908146424574</v>
      </c>
      <c r="J86" s="98"/>
      <c r="K86" s="168">
        <v>0.08134033539201131</v>
      </c>
      <c r="L86" s="168">
        <v>0.0716517840023452</v>
      </c>
    </row>
    <row r="87" spans="1:12" ht="12.75">
      <c r="A87" s="46" t="s">
        <v>62</v>
      </c>
      <c r="B87" s="46" t="s">
        <v>123</v>
      </c>
      <c r="C87" s="97">
        <v>0.013357634770146622</v>
      </c>
      <c r="D87" s="98">
        <f t="shared" si="5"/>
        <v>0.0352973526309807</v>
      </c>
      <c r="E87" s="98">
        <f t="shared" si="6"/>
        <v>0.0705947052619614</v>
      </c>
      <c r="F87" s="98">
        <f t="shared" si="7"/>
        <v>0.1058920578929421</v>
      </c>
      <c r="G87" s="220">
        <f t="shared" si="8"/>
        <v>0.1411894105239228</v>
      </c>
      <c r="H87" s="137">
        <v>0.1764867631549035</v>
      </c>
      <c r="I87" s="98">
        <v>0.11117200180997368</v>
      </c>
      <c r="J87" s="98"/>
      <c r="K87" s="168">
        <v>0.1903268126288055</v>
      </c>
      <c r="L87" s="168">
        <v>0.16765674253260276</v>
      </c>
    </row>
    <row r="88" spans="1:12" ht="12.75">
      <c r="A88" s="46" t="s">
        <v>218</v>
      </c>
      <c r="B88" s="97"/>
      <c r="C88" s="97">
        <v>0.004444583287399405</v>
      </c>
      <c r="D88" s="98"/>
      <c r="E88" s="98"/>
      <c r="F88" s="98"/>
      <c r="G88" s="220"/>
      <c r="H88" s="137"/>
      <c r="I88" s="98"/>
      <c r="J88" s="98"/>
      <c r="K88" s="168"/>
      <c r="L88" s="168"/>
    </row>
    <row r="89" spans="1:12" ht="12.75">
      <c r="A89" s="46" t="s">
        <v>234</v>
      </c>
      <c r="B89" s="46" t="s">
        <v>134</v>
      </c>
      <c r="C89" s="97">
        <v>0.004444583287399405</v>
      </c>
      <c r="D89" s="98">
        <f t="shared" si="5"/>
        <v>0.04527880175902242</v>
      </c>
      <c r="E89" s="98">
        <f t="shared" si="6"/>
        <v>0.09055760351804484</v>
      </c>
      <c r="F89" s="98">
        <f t="shared" si="7"/>
        <v>0.13583640527706725</v>
      </c>
      <c r="G89" s="220">
        <f t="shared" si="8"/>
        <v>0.1811152070360897</v>
      </c>
      <c r="H89" s="137">
        <v>0.2263940087951121</v>
      </c>
      <c r="I89" s="98">
        <v>0.08591320833233058</v>
      </c>
      <c r="J89" s="98"/>
      <c r="K89" s="168">
        <v>0.18905237399787417</v>
      </c>
      <c r="L89" s="168">
        <v>0.16653410391711576</v>
      </c>
    </row>
    <row r="90" spans="1:12" ht="12.75">
      <c r="A90" s="46" t="s">
        <v>63</v>
      </c>
      <c r="B90" s="63"/>
      <c r="C90" s="97">
        <v>0.21033917230735313</v>
      </c>
      <c r="D90" s="98"/>
      <c r="E90" s="98"/>
      <c r="F90" s="98"/>
      <c r="G90" s="220"/>
      <c r="H90" s="137"/>
      <c r="I90" s="98"/>
      <c r="J90" s="98"/>
      <c r="K90" s="168"/>
      <c r="L90" s="168"/>
    </row>
    <row r="91" spans="1:12" ht="12.75">
      <c r="A91" s="46" t="s">
        <v>64</v>
      </c>
      <c r="B91" s="97"/>
      <c r="C91" s="97">
        <v>0.06024271386837174</v>
      </c>
      <c r="D91" s="98"/>
      <c r="E91" s="98"/>
      <c r="F91" s="98"/>
      <c r="G91" s="220"/>
      <c r="H91" s="137"/>
      <c r="I91" s="98"/>
      <c r="J91" s="98"/>
      <c r="K91" s="168"/>
      <c r="L91" s="168"/>
    </row>
    <row r="92" spans="1:12" ht="12.75">
      <c r="A92" s="46" t="s">
        <v>257</v>
      </c>
      <c r="B92" s="46" t="s">
        <v>135</v>
      </c>
      <c r="C92" s="97">
        <v>0.009585809723294014</v>
      </c>
      <c r="D92" s="98">
        <f t="shared" si="5"/>
        <v>0.06225898777871082</v>
      </c>
      <c r="E92" s="98">
        <f t="shared" si="6"/>
        <v>0.12451797555742164</v>
      </c>
      <c r="F92" s="98">
        <f t="shared" si="7"/>
        <v>0.18677696333613247</v>
      </c>
      <c r="G92" s="220">
        <f t="shared" si="8"/>
        <v>0.24903595111484328</v>
      </c>
      <c r="H92" s="137">
        <v>0.3112949388935541</v>
      </c>
      <c r="I92" s="98">
        <v>0.2184180950291829</v>
      </c>
      <c r="J92" s="98"/>
      <c r="K92" s="168">
        <v>0.5756099928830931</v>
      </c>
      <c r="L92" s="168">
        <v>0.5070483503772409</v>
      </c>
    </row>
    <row r="93" spans="1:12" ht="12.75">
      <c r="A93" s="46" t="s">
        <v>65</v>
      </c>
      <c r="B93" s="97" t="s">
        <v>284</v>
      </c>
      <c r="C93" s="97">
        <v>0.05065690414507772</v>
      </c>
      <c r="D93" s="98">
        <f t="shared" si="5"/>
        <v>0.718012609531427</v>
      </c>
      <c r="E93" s="98">
        <f t="shared" si="6"/>
        <v>1.436025219062854</v>
      </c>
      <c r="F93" s="98">
        <f t="shared" si="7"/>
        <v>2.154037828594281</v>
      </c>
      <c r="G93" s="220">
        <f t="shared" si="8"/>
        <v>2.872050438125708</v>
      </c>
      <c r="H93" s="137">
        <v>3.590063047657135</v>
      </c>
      <c r="I93" s="98">
        <v>0.5887589758384774</v>
      </c>
      <c r="J93" s="98"/>
      <c r="K93" s="168">
        <v>0.47326987998936565</v>
      </c>
      <c r="L93" s="168">
        <v>0.416898099231889</v>
      </c>
    </row>
    <row r="94" spans="1:12" ht="12.75">
      <c r="A94" s="46" t="s">
        <v>66</v>
      </c>
      <c r="B94" s="97"/>
      <c r="C94" s="97">
        <v>0.0423967068129203</v>
      </c>
      <c r="D94" s="98"/>
      <c r="E94" s="98"/>
      <c r="F94" s="98"/>
      <c r="G94" s="220"/>
      <c r="H94" s="137"/>
      <c r="I94" s="63"/>
      <c r="J94" s="63"/>
      <c r="K94" s="168"/>
      <c r="L94" s="168"/>
    </row>
    <row r="95" spans="1:12" ht="12.75">
      <c r="A95" s="46" t="s">
        <v>67</v>
      </c>
      <c r="B95" s="46" t="s">
        <v>136</v>
      </c>
      <c r="C95" s="97">
        <v>0.007972583232278691</v>
      </c>
      <c r="D95" s="98">
        <f t="shared" si="5"/>
        <v>0.3499922353074243</v>
      </c>
      <c r="E95" s="98">
        <f t="shared" si="6"/>
        <v>0.6999844706148486</v>
      </c>
      <c r="F95" s="98">
        <f t="shared" si="7"/>
        <v>1.0499767059222729</v>
      </c>
      <c r="G95" s="220">
        <f t="shared" si="8"/>
        <v>1.3999689412296972</v>
      </c>
      <c r="H95" s="137">
        <v>1.7499611765371215</v>
      </c>
      <c r="I95" s="98">
        <v>0.916557631991576</v>
      </c>
      <c r="J95" s="98"/>
      <c r="K95" s="168">
        <v>2.0846658567974896</v>
      </c>
      <c r="L95" s="168">
        <v>1.8363586401315442</v>
      </c>
    </row>
    <row r="96" spans="1:12" ht="12.75">
      <c r="A96" s="46" t="s">
        <v>68</v>
      </c>
      <c r="B96" s="46" t="s">
        <v>137</v>
      </c>
      <c r="C96" s="97">
        <v>0.008687140061735201</v>
      </c>
      <c r="D96" s="98">
        <f t="shared" si="5"/>
        <v>0.23908721451301695</v>
      </c>
      <c r="E96" s="98">
        <f t="shared" si="6"/>
        <v>0.4781744290260339</v>
      </c>
      <c r="F96" s="98">
        <f t="shared" si="7"/>
        <v>0.7172616435390509</v>
      </c>
      <c r="G96" s="220">
        <f t="shared" si="8"/>
        <v>0.9563488580520678</v>
      </c>
      <c r="H96" s="137">
        <v>1.1954360725650848</v>
      </c>
      <c r="I96" s="98">
        <v>0.37278744835251776</v>
      </c>
      <c r="J96" s="98"/>
      <c r="K96" s="168">
        <v>1.1323999971198755</v>
      </c>
      <c r="L96" s="168">
        <v>0.99751838502818</v>
      </c>
    </row>
    <row r="97" spans="1:12" ht="12.75">
      <c r="A97" s="46" t="s">
        <v>236</v>
      </c>
      <c r="B97" s="46" t="s">
        <v>138</v>
      </c>
      <c r="C97" s="97">
        <v>0.006248889042001984</v>
      </c>
      <c r="D97" s="98">
        <f t="shared" si="5"/>
        <v>1.0329927905674368</v>
      </c>
      <c r="E97" s="98">
        <f t="shared" si="6"/>
        <v>2.0659855811348735</v>
      </c>
      <c r="F97" s="98">
        <f t="shared" si="7"/>
        <v>3.0989783717023105</v>
      </c>
      <c r="G97" s="220">
        <f t="shared" si="8"/>
        <v>4.131971162269747</v>
      </c>
      <c r="H97" s="137">
        <v>5.164963952837184</v>
      </c>
      <c r="I97" s="98">
        <v>2.9101516061408756</v>
      </c>
      <c r="J97" s="98"/>
      <c r="K97" s="168">
        <v>2.0417465406031354</v>
      </c>
      <c r="L97" s="168">
        <v>1.7985514985865112</v>
      </c>
    </row>
    <row r="98" spans="1:12" ht="12.75">
      <c r="A98" s="46" t="s">
        <v>69</v>
      </c>
      <c r="B98" s="46" t="s">
        <v>139</v>
      </c>
      <c r="C98" s="97">
        <v>0.007482942619336346</v>
      </c>
      <c r="D98" s="98">
        <f t="shared" si="5"/>
        <v>0.5397653919702683</v>
      </c>
      <c r="E98" s="98">
        <f t="shared" si="6"/>
        <v>1.0795307839405366</v>
      </c>
      <c r="F98" s="98">
        <f t="shared" si="7"/>
        <v>1.6192961759108049</v>
      </c>
      <c r="G98" s="220">
        <f t="shared" si="8"/>
        <v>2.159061567881073</v>
      </c>
      <c r="H98" s="137">
        <v>2.6988269598513415</v>
      </c>
      <c r="I98" s="98">
        <v>0.7088915903847772</v>
      </c>
      <c r="J98" s="98"/>
      <c r="K98" s="168">
        <v>1.136923881818994</v>
      </c>
      <c r="L98" s="168">
        <v>1.0015034240343579</v>
      </c>
    </row>
    <row r="99" spans="1:12" ht="12.75">
      <c r="A99" s="46" t="s">
        <v>140</v>
      </c>
      <c r="B99" s="46" t="s">
        <v>141</v>
      </c>
      <c r="C99" s="97">
        <v>0.012005151857568076</v>
      </c>
      <c r="D99" s="98">
        <f t="shared" si="5"/>
        <v>0.23211023712639628</v>
      </c>
      <c r="E99" s="98">
        <f t="shared" si="6"/>
        <v>0.46422047425279256</v>
      </c>
      <c r="F99" s="98">
        <f t="shared" si="7"/>
        <v>0.6963307113791888</v>
      </c>
      <c r="G99" s="220">
        <f t="shared" si="8"/>
        <v>0.9284409485055851</v>
      </c>
      <c r="H99" s="137">
        <v>1.1605511856319815</v>
      </c>
      <c r="I99" s="63"/>
      <c r="J99" s="63"/>
      <c r="K99" s="168">
        <v>1.3883139367282868</v>
      </c>
      <c r="L99" s="168">
        <v>1.2229500879544015</v>
      </c>
    </row>
    <row r="100" spans="1:12" ht="12.75">
      <c r="A100" s="46" t="s">
        <v>70</v>
      </c>
      <c r="B100" s="97"/>
      <c r="C100" s="97">
        <v>0.023842114154999452</v>
      </c>
      <c r="D100" s="98"/>
      <c r="E100" s="98"/>
      <c r="F100" s="98"/>
      <c r="G100" s="220"/>
      <c r="H100" s="137"/>
      <c r="I100" s="98"/>
      <c r="J100" s="98"/>
      <c r="K100" s="168"/>
      <c r="L100" s="168"/>
    </row>
    <row r="101" spans="1:12" ht="12.75">
      <c r="A101" s="46" t="s">
        <v>71</v>
      </c>
      <c r="B101" s="46" t="s">
        <v>142</v>
      </c>
      <c r="C101" s="97">
        <v>0.008985701411090289</v>
      </c>
      <c r="D101" s="98">
        <f t="shared" si="5"/>
        <v>0.6924889674608437</v>
      </c>
      <c r="E101" s="98">
        <f t="shared" si="6"/>
        <v>1.3849779349216873</v>
      </c>
      <c r="F101" s="98">
        <f t="shared" si="7"/>
        <v>2.0774669023825307</v>
      </c>
      <c r="G101" s="220">
        <f t="shared" si="8"/>
        <v>2.7699558698433746</v>
      </c>
      <c r="H101" s="137">
        <v>3.462444837304218</v>
      </c>
      <c r="I101" s="98">
        <v>1.384710850739716</v>
      </c>
      <c r="J101" s="98"/>
      <c r="K101" s="173" t="s">
        <v>288</v>
      </c>
      <c r="L101" s="216" t="s">
        <v>288</v>
      </c>
    </row>
    <row r="102" spans="1:12" ht="12.75">
      <c r="A102" s="46" t="s">
        <v>237</v>
      </c>
      <c r="B102" s="46" t="s">
        <v>143</v>
      </c>
      <c r="C102" s="97">
        <v>0.008578662771469518</v>
      </c>
      <c r="D102" s="98">
        <f t="shared" si="5"/>
        <v>0.25103641563005535</v>
      </c>
      <c r="E102" s="98">
        <f t="shared" si="6"/>
        <v>0.5020728312601107</v>
      </c>
      <c r="F102" s="98">
        <f t="shared" si="7"/>
        <v>0.7531092468901661</v>
      </c>
      <c r="G102" s="220">
        <f t="shared" si="8"/>
        <v>1.0041456625202214</v>
      </c>
      <c r="H102" s="137">
        <v>1.2551820781502767</v>
      </c>
      <c r="I102" s="98">
        <v>0.3221671286029864</v>
      </c>
      <c r="J102" s="98"/>
      <c r="K102" s="168">
        <v>2.5265533916346614</v>
      </c>
      <c r="L102" s="168">
        <v>2.2256123854829735</v>
      </c>
    </row>
    <row r="103" spans="1:12" ht="12.75">
      <c r="A103" s="46" t="s">
        <v>238</v>
      </c>
      <c r="B103" s="46" t="s">
        <v>123</v>
      </c>
      <c r="C103" s="97">
        <v>0.006277749972439644</v>
      </c>
      <c r="D103" s="98">
        <f t="shared" si="5"/>
        <v>2.0093127335660346</v>
      </c>
      <c r="E103" s="98">
        <f t="shared" si="6"/>
        <v>4.018625467132069</v>
      </c>
      <c r="F103" s="98">
        <f t="shared" si="7"/>
        <v>6.027938200698104</v>
      </c>
      <c r="G103" s="220">
        <f t="shared" si="8"/>
        <v>8.037250934264138</v>
      </c>
      <c r="H103" s="137">
        <v>10.046563667830172</v>
      </c>
      <c r="I103" s="98">
        <v>4.641829732451099</v>
      </c>
      <c r="J103" s="98"/>
      <c r="K103" s="168">
        <v>9.10951155404676</v>
      </c>
      <c r="L103" s="168">
        <v>8.02446598101354</v>
      </c>
    </row>
    <row r="104" spans="1:12" ht="12.75">
      <c r="A104" s="46" t="s">
        <v>72</v>
      </c>
      <c r="B104" s="63"/>
      <c r="C104" s="97">
        <v>0.011676734373277478</v>
      </c>
      <c r="D104" s="98"/>
      <c r="E104" s="98"/>
      <c r="F104" s="98"/>
      <c r="G104" s="220"/>
      <c r="H104" s="137"/>
      <c r="I104" s="98"/>
      <c r="J104" s="98"/>
      <c r="K104" s="168"/>
      <c r="L104" s="168"/>
    </row>
    <row r="105" spans="1:12" ht="12.75">
      <c r="A105" s="46" t="s">
        <v>73</v>
      </c>
      <c r="B105" s="46" t="s">
        <v>144</v>
      </c>
      <c r="C105" s="97">
        <v>0.011676734373277478</v>
      </c>
      <c r="D105" s="98">
        <f t="shared" si="5"/>
        <v>1.4787466620803205</v>
      </c>
      <c r="E105" s="98">
        <f t="shared" si="6"/>
        <v>2.957493324160641</v>
      </c>
      <c r="F105" s="98">
        <f t="shared" si="7"/>
        <v>4.436239986240961</v>
      </c>
      <c r="G105" s="220">
        <f t="shared" si="8"/>
        <v>5.914986648321282</v>
      </c>
      <c r="H105" s="137">
        <v>7.393733310401602</v>
      </c>
      <c r="I105" s="98">
        <v>1.184585421926576</v>
      </c>
      <c r="J105" s="98"/>
      <c r="K105" s="168">
        <v>2.4708004666756107</v>
      </c>
      <c r="L105" s="168">
        <v>2.176500262728471</v>
      </c>
    </row>
    <row r="106" spans="1:12" ht="12.75">
      <c r="A106" s="46" t="s">
        <v>74</v>
      </c>
      <c r="B106" s="63"/>
      <c r="C106" s="97">
        <v>0.03165790309778415</v>
      </c>
      <c r="D106" s="98"/>
      <c r="E106" s="98"/>
      <c r="F106" s="98"/>
      <c r="G106" s="220"/>
      <c r="H106" s="137"/>
      <c r="I106" s="98"/>
      <c r="J106" s="98"/>
      <c r="K106" s="168"/>
      <c r="L106" s="168"/>
    </row>
    <row r="107" spans="1:12" ht="12.75">
      <c r="A107" s="46" t="s">
        <v>75</v>
      </c>
      <c r="B107" s="63" t="s">
        <v>284</v>
      </c>
      <c r="C107" s="97">
        <v>0.013276028001322897</v>
      </c>
      <c r="D107" s="98"/>
      <c r="E107" s="98"/>
      <c r="F107" s="102">
        <f>$H107/3</f>
        <v>0.9837585412255286</v>
      </c>
      <c r="G107" s="220">
        <f>$H107/3*2</f>
        <v>1.9675170824510573</v>
      </c>
      <c r="H107" s="137">
        <v>2.951275623676586</v>
      </c>
      <c r="I107" s="98">
        <v>1.3483236338917763</v>
      </c>
      <c r="J107" s="98"/>
      <c r="K107" s="168">
        <v>3.1438438174917214</v>
      </c>
      <c r="L107" s="168">
        <v>2.769376559149876</v>
      </c>
    </row>
    <row r="108" spans="1:12" ht="12.75">
      <c r="A108" s="46" t="s">
        <v>76</v>
      </c>
      <c r="B108" s="97" t="s">
        <v>284</v>
      </c>
      <c r="C108" s="97">
        <v>0.01413787509646125</v>
      </c>
      <c r="D108" s="98"/>
      <c r="E108" s="98"/>
      <c r="F108" s="102">
        <f>$H108/3</f>
        <v>0.5436120206385442</v>
      </c>
      <c r="G108" s="220">
        <f>$H108/3*2</f>
        <v>1.0872240412770884</v>
      </c>
      <c r="H108" s="137">
        <v>1.6308360619156326</v>
      </c>
      <c r="I108" s="98">
        <v>0.3127051173127191</v>
      </c>
      <c r="J108" s="98"/>
      <c r="K108" s="168">
        <v>0.9037048710698099</v>
      </c>
      <c r="L108" s="168">
        <v>0.7960634279622203</v>
      </c>
    </row>
    <row r="109" spans="1:12" ht="12.75">
      <c r="A109" s="153" t="s">
        <v>258</v>
      </c>
      <c r="B109" s="158" t="s">
        <v>285</v>
      </c>
      <c r="C109" s="155">
        <v>0.004244</v>
      </c>
      <c r="D109" s="156"/>
      <c r="E109" s="156"/>
      <c r="F109" s="156">
        <f>$H109/3</f>
        <v>0.036665558548528585</v>
      </c>
      <c r="G109" s="156">
        <f>$H109/3*2</f>
        <v>0.07333111709705717</v>
      </c>
      <c r="H109" s="165">
        <v>0.10999667564558575</v>
      </c>
      <c r="I109" s="162">
        <v>0.08333333607882096</v>
      </c>
      <c r="J109" s="162"/>
      <c r="K109" s="222">
        <v>0.10524818049148003</v>
      </c>
      <c r="L109" s="222">
        <v>0.10524818049148003</v>
      </c>
    </row>
    <row r="110" spans="1:12" ht="12.75">
      <c r="A110" s="46" t="s">
        <v>77</v>
      </c>
      <c r="B110" s="97"/>
      <c r="C110" s="100">
        <v>0.040523</v>
      </c>
      <c r="D110" s="98"/>
      <c r="E110" s="98"/>
      <c r="F110" s="98"/>
      <c r="G110" s="220"/>
      <c r="H110" s="138"/>
      <c r="I110" s="152"/>
      <c r="J110" s="152"/>
      <c r="K110" s="172"/>
      <c r="L110" s="171"/>
    </row>
    <row r="111" spans="1:12" ht="12.75">
      <c r="A111" s="153" t="s">
        <v>78</v>
      </c>
      <c r="B111" s="153" t="s">
        <v>145</v>
      </c>
      <c r="C111" s="155">
        <v>0.040523</v>
      </c>
      <c r="D111" s="156">
        <f t="shared" si="5"/>
        <v>29.064</v>
      </c>
      <c r="E111" s="156">
        <f t="shared" si="6"/>
        <v>58.128</v>
      </c>
      <c r="F111" s="156">
        <f t="shared" si="7"/>
        <v>87.19200000000001</v>
      </c>
      <c r="G111" s="156">
        <f t="shared" si="8"/>
        <v>116.256</v>
      </c>
      <c r="H111" s="165">
        <v>145.32</v>
      </c>
      <c r="I111" s="162">
        <v>145.31619557725017</v>
      </c>
      <c r="J111" s="162"/>
      <c r="K111" s="222">
        <v>122.36153463939469</v>
      </c>
      <c r="L111" s="222">
        <v>122.36153463939469</v>
      </c>
    </row>
    <row r="112" ht="12.75">
      <c r="K112" s="135"/>
    </row>
    <row r="113" spans="8:11" ht="12.75">
      <c r="H113" s="12"/>
      <c r="I113" s="140"/>
      <c r="J113" s="140"/>
      <c r="K113" s="135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79</v>
      </c>
      <c r="B3" s="2" t="s">
        <v>80</v>
      </c>
      <c r="C3" s="2" t="s">
        <v>81</v>
      </c>
      <c r="D3" s="2" t="s">
        <v>82</v>
      </c>
      <c r="E3" s="2"/>
      <c r="F3" s="2"/>
      <c r="G3" s="2"/>
      <c r="H3" s="2"/>
      <c r="I3" s="174">
        <v>37622</v>
      </c>
      <c r="J3" s="3"/>
      <c r="K3" s="174">
        <v>37622</v>
      </c>
    </row>
    <row r="4" spans="1:14" ht="12.75">
      <c r="A4" s="1" t="s">
        <v>83</v>
      </c>
      <c r="B4" s="2" t="s">
        <v>84</v>
      </c>
      <c r="C4" s="3"/>
      <c r="D4" s="2" t="s">
        <v>85</v>
      </c>
      <c r="E4" s="2"/>
      <c r="F4" s="2"/>
      <c r="G4" s="2"/>
      <c r="H4" s="2"/>
      <c r="I4" s="1" t="s">
        <v>0</v>
      </c>
      <c r="J4" s="3"/>
      <c r="K4" s="1" t="s">
        <v>0</v>
      </c>
      <c r="N4" t="s">
        <v>311</v>
      </c>
    </row>
    <row r="5" spans="1:13" ht="12.75">
      <c r="A5" s="1" t="s">
        <v>86</v>
      </c>
      <c r="B5" s="2" t="s">
        <v>0</v>
      </c>
      <c r="C5" s="2" t="s">
        <v>0</v>
      </c>
      <c r="D5" s="80">
        <v>36678</v>
      </c>
      <c r="E5" s="187"/>
      <c r="F5" s="187"/>
      <c r="G5" s="192">
        <v>37622</v>
      </c>
      <c r="H5" s="175"/>
      <c r="I5" s="2" t="s">
        <v>87</v>
      </c>
      <c r="J5" s="2" t="s">
        <v>88</v>
      </c>
      <c r="K5" s="2" t="s">
        <v>87</v>
      </c>
      <c r="M5" s="190" t="s">
        <v>310</v>
      </c>
    </row>
    <row r="6" spans="1:63" ht="12.75">
      <c r="A6" s="105" t="s">
        <v>305</v>
      </c>
      <c r="B6" s="106"/>
      <c r="C6" s="126" t="s">
        <v>90</v>
      </c>
      <c r="D6" s="106" t="s">
        <v>91</v>
      </c>
      <c r="E6" s="106"/>
      <c r="F6" s="106"/>
      <c r="G6" s="132" t="s">
        <v>91</v>
      </c>
      <c r="H6" s="126" t="s">
        <v>287</v>
      </c>
      <c r="I6" s="107"/>
      <c r="J6" s="108" t="s">
        <v>92</v>
      </c>
      <c r="K6" s="107" t="s">
        <v>93</v>
      </c>
      <c r="L6" s="109">
        <v>37622</v>
      </c>
      <c r="M6" s="106" t="s">
        <v>94</v>
      </c>
      <c r="N6" s="106" t="s">
        <v>95</v>
      </c>
      <c r="O6" s="126" t="s">
        <v>306</v>
      </c>
      <c r="P6" s="126" t="s">
        <v>307</v>
      </c>
      <c r="Q6" s="126" t="s">
        <v>308</v>
      </c>
      <c r="R6" s="126" t="s">
        <v>309</v>
      </c>
      <c r="S6" s="106" t="s">
        <v>96</v>
      </c>
      <c r="T6" s="106" t="s">
        <v>97</v>
      </c>
      <c r="U6" s="106" t="s">
        <v>98</v>
      </c>
      <c r="V6" s="106" t="s">
        <v>99</v>
      </c>
      <c r="W6" s="110" t="s">
        <v>100</v>
      </c>
      <c r="X6" s="106" t="s">
        <v>101</v>
      </c>
      <c r="Y6" s="106" t="s">
        <v>102</v>
      </c>
      <c r="Z6" s="110" t="s">
        <v>103</v>
      </c>
      <c r="AA6" s="110" t="s">
        <v>104</v>
      </c>
      <c r="AB6" s="110" t="s">
        <v>105</v>
      </c>
      <c r="AC6" s="110" t="s">
        <v>106</v>
      </c>
      <c r="AD6" s="106" t="s">
        <v>107</v>
      </c>
      <c r="AE6" s="110"/>
      <c r="AF6" s="106" t="s">
        <v>108</v>
      </c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 t="s">
        <v>109</v>
      </c>
      <c r="BB6" s="106" t="s">
        <v>110</v>
      </c>
      <c r="BC6" s="106" t="s">
        <v>111</v>
      </c>
      <c r="BD6" s="106"/>
      <c r="BE6" s="111" t="s">
        <v>109</v>
      </c>
      <c r="BF6" s="111" t="s">
        <v>112</v>
      </c>
      <c r="BG6" s="112" t="s">
        <v>113</v>
      </c>
      <c r="BH6" s="15"/>
      <c r="BI6" s="15"/>
      <c r="BJ6" s="15"/>
      <c r="BK6" s="15"/>
    </row>
    <row r="7" spans="1:59" ht="12.75">
      <c r="A7" s="113" t="s">
        <v>114</v>
      </c>
      <c r="B7" s="114"/>
      <c r="C7" s="150">
        <f>(C9+C61+C74+C91)</f>
        <v>1</v>
      </c>
      <c r="D7" s="116" t="s">
        <v>286</v>
      </c>
      <c r="E7" s="116"/>
      <c r="F7" s="116"/>
      <c r="G7" s="133" t="s">
        <v>286</v>
      </c>
      <c r="H7" s="176"/>
      <c r="I7" s="117" t="e">
        <f>(I9+I61+I74+I91)</f>
        <v>#VALUE!</v>
      </c>
      <c r="J7" s="117"/>
      <c r="K7" s="118" t="e">
        <f>(K9+K61+K74+K91)</f>
        <v>#VALUE!</v>
      </c>
      <c r="L7" s="119"/>
      <c r="M7" s="189" t="e">
        <f>K7-N7</f>
        <v>#VALUE!</v>
      </c>
      <c r="N7" s="121">
        <v>317.33</v>
      </c>
      <c r="O7" s="177"/>
      <c r="P7" s="177"/>
      <c r="Q7" s="177"/>
      <c r="R7" s="177"/>
      <c r="S7" s="115">
        <f>SUM(S11:S111)</f>
        <v>0.7249447740050711</v>
      </c>
      <c r="T7" s="115">
        <f>SUM(T11:T111)</f>
        <v>0.9999999999999998</v>
      </c>
      <c r="U7" s="117">
        <f>SUM(U11:U111)</f>
        <v>10759.521347182379</v>
      </c>
      <c r="V7" s="122">
        <f>SUM(V11:V111)</f>
        <v>0.9999999999999998</v>
      </c>
      <c r="W7" s="123" t="e">
        <f>K7-N7</f>
        <v>#VALUE!</v>
      </c>
      <c r="X7" s="119"/>
      <c r="Y7" s="119"/>
      <c r="Z7" s="123"/>
      <c r="AA7" s="123"/>
      <c r="AB7" s="117" t="e">
        <f>SUM(AB11:AB111)</f>
        <v>#VALUE!</v>
      </c>
      <c r="AC7" s="117" t="e">
        <f>SUM(AC11:AC111)</f>
        <v>#VALUE!</v>
      </c>
      <c r="AD7" s="123" t="e">
        <f>W7-AB7</f>
        <v>#VALUE!</v>
      </c>
      <c r="AE7" s="117"/>
      <c r="AF7" s="119"/>
      <c r="AG7" s="117" t="e">
        <f>SUM(AG11:AG111)</f>
        <v>#VALUE!</v>
      </c>
      <c r="AH7" s="117" t="e">
        <f>SUM(AH11:AH111)</f>
        <v>#VALUE!</v>
      </c>
      <c r="AI7" s="124" t="e">
        <f>$W7-AG7</f>
        <v>#VALUE!</v>
      </c>
      <c r="AJ7" s="119"/>
      <c r="AK7" s="119"/>
      <c r="AL7" s="117" t="e">
        <f>SUM(AL11:AL111)</f>
        <v>#VALUE!</v>
      </c>
      <c r="AM7" s="117" t="e">
        <f>SUM(AM11:AM111)</f>
        <v>#VALUE!</v>
      </c>
      <c r="AN7" s="124" t="e">
        <f>$W7-AL7</f>
        <v>#VALUE!</v>
      </c>
      <c r="AO7" s="119"/>
      <c r="AP7" s="119"/>
      <c r="AQ7" s="117" t="e">
        <f>SUM(AQ11:AQ111)</f>
        <v>#VALUE!</v>
      </c>
      <c r="AR7" s="117" t="e">
        <f>SUM(AR11:AR111)</f>
        <v>#VALUE!</v>
      </c>
      <c r="AS7" s="124" t="e">
        <f>$W7-AQ7</f>
        <v>#VALUE!</v>
      </c>
      <c r="AT7" s="119"/>
      <c r="AU7" s="119"/>
      <c r="AV7" s="117" t="e">
        <f>SUM(AV11:AV111)</f>
        <v>#VALUE!</v>
      </c>
      <c r="AW7" s="117" t="e">
        <f>SUM(AW11:AW111)</f>
        <v>#VALUE!</v>
      </c>
      <c r="AX7" s="124" t="e">
        <f>$W7-AV7</f>
        <v>#VALUE!</v>
      </c>
      <c r="AY7" s="119"/>
      <c r="AZ7" s="119"/>
      <c r="BA7" s="117" t="e">
        <f>SUM(BA11:BA111)</f>
        <v>#VALUE!</v>
      </c>
      <c r="BB7" s="117" t="e">
        <f>SUM(BB11:BB111)</f>
        <v>#VALUE!</v>
      </c>
      <c r="BC7" s="124" t="e">
        <f>$W7-BA7</f>
        <v>#VALUE!</v>
      </c>
      <c r="BD7" s="124"/>
      <c r="BE7" s="119" t="e">
        <f>SUM(BE11:BE111)</f>
        <v>#VALUE!</v>
      </c>
      <c r="BF7" s="123" t="e">
        <f>SUM(BF11:BF111)</f>
        <v>#VALUE!</v>
      </c>
      <c r="BG7" s="125" t="e">
        <f>K7-N7</f>
        <v>#VALUE!</v>
      </c>
    </row>
    <row r="8" spans="1:60" ht="12.75">
      <c r="A8" s="4"/>
      <c r="B8" s="3"/>
      <c r="C8" s="148"/>
      <c r="D8" s="188">
        <f>SUM(D11:D111)</f>
        <v>295.95113404812946</v>
      </c>
      <c r="E8" s="188">
        <v>168.91453282184779</v>
      </c>
      <c r="F8" s="188">
        <v>-10.768861650181918</v>
      </c>
      <c r="G8" s="188">
        <f>SUM(G11:G111)</f>
        <v>305.9607355287768</v>
      </c>
      <c r="H8" s="178">
        <f>SUM(H11:H111)</f>
        <v>1.0000000000000002</v>
      </c>
      <c r="I8" s="3"/>
      <c r="J8" s="3"/>
      <c r="K8" s="6"/>
      <c r="O8" s="178">
        <f>SUM(O11:O111)</f>
        <v>0.631923329953247</v>
      </c>
      <c r="P8" s="178">
        <f>SUM(P11:P111)</f>
        <v>1.0000000000000007</v>
      </c>
      <c r="Q8" s="179">
        <f>SUM(Q11:Q111)</f>
        <v>27372.768649927795</v>
      </c>
      <c r="R8" s="178">
        <f>SUM(R11:R111)</f>
        <v>0.9999999999999996</v>
      </c>
      <c r="BG8" s="13" t="e">
        <f>SUM(BG9+BG61+BG74+BG91)</f>
        <v>#VALUE!</v>
      </c>
      <c r="BH8" t="s">
        <v>0</v>
      </c>
    </row>
    <row r="9" spans="1:60" ht="12.75">
      <c r="A9" s="1" t="s">
        <v>1</v>
      </c>
      <c r="B9" s="3"/>
      <c r="C9" s="151">
        <f>(C10+C14+C18+C21+C24+C28+C36+C39+C43+C50+C53+C56+C58)</f>
        <v>0.525479884537913</v>
      </c>
      <c r="D9" s="3"/>
      <c r="E9" s="3"/>
      <c r="F9" s="191"/>
      <c r="G9" s="3"/>
      <c r="H9" s="180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181"/>
      <c r="P9" s="181"/>
      <c r="Q9" s="182"/>
      <c r="R9" s="181"/>
      <c r="BG9" s="13" t="e">
        <f>SUM(BG10+BG14+BG18+BG21+BG24+BG28+BG36+BG39+BG43+BG50+BG53+BG56+BG58)</f>
        <v>#VALUE!</v>
      </c>
      <c r="BH9" t="s">
        <v>0</v>
      </c>
    </row>
    <row r="10" spans="1:60" ht="12.75">
      <c r="A10" s="1" t="s">
        <v>2</v>
      </c>
      <c r="B10" s="3"/>
      <c r="C10" s="151">
        <f>SUM(C11:C13)</f>
        <v>0.09838679454144161</v>
      </c>
      <c r="D10" s="3"/>
      <c r="E10" s="3"/>
      <c r="F10" s="3"/>
      <c r="G10" s="3"/>
      <c r="H10" s="180"/>
      <c r="I10" s="5">
        <f>SUM(I11:I13)</f>
        <v>19.191419479198558</v>
      </c>
      <c r="J10" s="7"/>
      <c r="K10" s="6">
        <f>SUM(K11:K13)</f>
        <v>19.191419479198558</v>
      </c>
      <c r="M10" t="s">
        <v>0</v>
      </c>
      <c r="O10" s="181"/>
      <c r="P10" s="181"/>
      <c r="Q10" s="182"/>
      <c r="R10" s="181"/>
      <c r="S10" s="4"/>
      <c r="AJ10" t="s">
        <v>0</v>
      </c>
      <c r="BG10" s="13" t="e">
        <f>SUM(BE11:BF13)</f>
        <v>#VALUE!</v>
      </c>
      <c r="BH10" t="s">
        <v>0</v>
      </c>
    </row>
    <row r="11" spans="1:59" ht="12.75">
      <c r="A11" s="1" t="s">
        <v>3</v>
      </c>
      <c r="B11" s="1" t="s">
        <v>115</v>
      </c>
      <c r="C11" s="149">
        <v>0.04904789322173088</v>
      </c>
      <c r="D11" s="13">
        <v>13.944468452099873</v>
      </c>
      <c r="E11" s="13">
        <v>13.944468452099873</v>
      </c>
      <c r="F11" s="134">
        <f>(E11/$E$8)*$F$8</f>
        <v>-0.8890061088134338</v>
      </c>
      <c r="G11" s="134">
        <f>E11-F11</f>
        <v>14.833474560913306</v>
      </c>
      <c r="H11" s="183">
        <f>D11/$D$8</f>
        <v>0.04711746923001192</v>
      </c>
      <c r="I11" s="5">
        <f>J11*$D11</f>
        <v>8.809749786134102</v>
      </c>
      <c r="J11" s="236">
        <v>0.6317737973588701</v>
      </c>
      <c r="K11" s="6">
        <f>L11*$D11</f>
        <v>8.809749786134102</v>
      </c>
      <c r="L11" s="236">
        <v>0.6317737973588701</v>
      </c>
      <c r="M11" s="236">
        <v>0.6317737973588701</v>
      </c>
      <c r="N11" s="12">
        <f>M11-L11</f>
        <v>0</v>
      </c>
      <c r="O11" s="127">
        <v>0.05936561606387814</v>
      </c>
      <c r="P11" s="127">
        <f>O11/$O$8</f>
        <v>0.09394433351316579</v>
      </c>
      <c r="Q11" s="182">
        <f>1/P11</f>
        <v>10.644601569927104</v>
      </c>
      <c r="R11" s="127">
        <f>Q11/$Q$8</f>
        <v>0.0003888755904110994</v>
      </c>
      <c r="S11" s="4">
        <v>0.04059439146731342</v>
      </c>
      <c r="T11" s="161">
        <f>S11/$S$7</f>
        <v>0.055996529560511675</v>
      </c>
      <c r="U11" s="13">
        <f>1/T11</f>
        <v>17.858249570973275</v>
      </c>
      <c r="V11" s="161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34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4</v>
      </c>
      <c r="B12" s="1" t="s">
        <v>115</v>
      </c>
      <c r="C12" s="149">
        <v>0.011625406518128715</v>
      </c>
      <c r="D12" s="13">
        <v>2.488669002901625</v>
      </c>
      <c r="E12" s="13">
        <v>2.488669002901625</v>
      </c>
      <c r="F12" s="134">
        <f aca="true" t="shared" si="4" ref="F12:F75">(E12/$E$8)*$F$8</f>
        <v>-0.1586609022777784</v>
      </c>
      <c r="G12" s="134">
        <f aca="true" t="shared" si="5" ref="G12:G75">E12-F12</f>
        <v>2.6473299051794035</v>
      </c>
      <c r="H12" s="183">
        <f aca="true" t="shared" si="6" ref="H12:H73">D12/$D$8</f>
        <v>0.008409053781483067</v>
      </c>
      <c r="I12" s="5">
        <f>J12*$D12</f>
        <v>1.5708357831683706</v>
      </c>
      <c r="J12" s="236">
        <v>0.631195141393604</v>
      </c>
      <c r="K12" s="6">
        <f>L12*$D12</f>
        <v>1.5708357831683706</v>
      </c>
      <c r="L12" s="236">
        <v>0.631195141393604</v>
      </c>
      <c r="M12" s="236">
        <v>0.631195141393604</v>
      </c>
      <c r="N12" s="12">
        <f aca="true" t="shared" si="7" ref="N12:N59">M12-L12</f>
        <v>0</v>
      </c>
      <c r="O12" s="127">
        <v>0.009506299129867982</v>
      </c>
      <c r="P12" s="127">
        <f aca="true" t="shared" si="8" ref="P12:P73">O12/$O$8</f>
        <v>0.015043437517287593</v>
      </c>
      <c r="Q12" s="182">
        <f aca="true" t="shared" si="9" ref="Q12:Q73">1/P12</f>
        <v>66.47416847717297</v>
      </c>
      <c r="R12" s="127">
        <f aca="true" t="shared" si="10" ref="R12:R73">Q12/$Q$8</f>
        <v>0.0024284780734939765</v>
      </c>
      <c r="S12" s="4">
        <v>0.010260558372836513</v>
      </c>
      <c r="T12" s="161">
        <f>S12/$S$7</f>
        <v>0.014153572438560318</v>
      </c>
      <c r="U12" s="13">
        <f aca="true" t="shared" si="11" ref="U12:U27">1/T12</f>
        <v>70.65354025218234</v>
      </c>
      <c r="V12" s="161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34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5</v>
      </c>
      <c r="B13" s="1" t="s">
        <v>115</v>
      </c>
      <c r="C13" s="149">
        <v>0.037713494801582016</v>
      </c>
      <c r="D13" s="13">
        <v>5.82603400258268</v>
      </c>
      <c r="E13" s="13">
        <v>5.82603400258268</v>
      </c>
      <c r="F13" s="134">
        <f t="shared" si="4"/>
        <v>-0.3714289889386805</v>
      </c>
      <c r="G13" s="134">
        <f t="shared" si="5"/>
        <v>6.19746299152136</v>
      </c>
      <c r="H13" s="183">
        <f t="shared" si="6"/>
        <v>0.01968579718851563</v>
      </c>
      <c r="I13" s="184">
        <f>J13*$D13</f>
        <v>8.810833909896088</v>
      </c>
      <c r="J13" s="236">
        <v>1.51232105854347</v>
      </c>
      <c r="K13" s="144">
        <f>L13*$D13</f>
        <v>8.810833909896088</v>
      </c>
      <c r="L13" s="236">
        <v>1.51232105854347</v>
      </c>
      <c r="M13" s="236">
        <v>1.51232105854347</v>
      </c>
      <c r="N13" s="185">
        <f t="shared" si="7"/>
        <v>0</v>
      </c>
      <c r="O13" s="127">
        <v>0.022082031334534676</v>
      </c>
      <c r="P13" s="127">
        <f t="shared" si="8"/>
        <v>0.03494416219158806</v>
      </c>
      <c r="Q13" s="182">
        <f t="shared" si="9"/>
        <v>28.617083291833083</v>
      </c>
      <c r="R13" s="127">
        <f t="shared" si="10"/>
        <v>0.0010454581214570915</v>
      </c>
      <c r="S13" s="4">
        <v>0.03334134108698049</v>
      </c>
      <c r="T13" s="161">
        <f>S13/$S$7</f>
        <v>0.04599156002295323</v>
      </c>
      <c r="U13" s="13">
        <f t="shared" si="11"/>
        <v>21.74311981374246</v>
      </c>
      <c r="V13" s="161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34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6</v>
      </c>
      <c r="B14" s="3"/>
      <c r="C14" s="151">
        <f>SUM(C15:C17)</f>
        <v>0.09769304787746584</v>
      </c>
      <c r="D14" s="13"/>
      <c r="E14" s="13"/>
      <c r="F14" s="134">
        <f t="shared" si="4"/>
        <v>0</v>
      </c>
      <c r="G14" s="134">
        <f t="shared" si="5"/>
        <v>0</v>
      </c>
      <c r="H14" s="183"/>
      <c r="I14" s="184">
        <f>SUM(I15:I17)</f>
        <v>20.410646497191017</v>
      </c>
      <c r="J14" s="236"/>
      <c r="K14" s="144">
        <f>SUM(K15:K17)</f>
        <v>20.410646497191017</v>
      </c>
      <c r="L14" s="236"/>
      <c r="M14" s="236"/>
      <c r="N14" s="185">
        <f t="shared" si="7"/>
        <v>0</v>
      </c>
      <c r="O14" s="127"/>
      <c r="P14" s="127"/>
      <c r="Q14" s="182"/>
      <c r="R14" s="127"/>
      <c r="S14" s="4"/>
      <c r="T14" s="161"/>
      <c r="U14" s="13"/>
      <c r="V14" s="161"/>
      <c r="X14" s="13"/>
      <c r="Y14" s="134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7</v>
      </c>
      <c r="B15" s="1" t="s">
        <v>115</v>
      </c>
      <c r="C15" s="149">
        <v>0.02916868889730301</v>
      </c>
      <c r="D15" s="13">
        <v>2.363892872450352</v>
      </c>
      <c r="E15" s="13">
        <v>2.363892872450352</v>
      </c>
      <c r="F15" s="134">
        <f t="shared" si="4"/>
        <v>-0.15070601015791568</v>
      </c>
      <c r="G15" s="134">
        <f t="shared" si="5"/>
        <v>2.5145988826082677</v>
      </c>
      <c r="H15" s="183">
        <f t="shared" si="6"/>
        <v>0.007987443197517603</v>
      </c>
      <c r="I15" s="184">
        <f>J15*$D15</f>
        <v>5.61051669167951</v>
      </c>
      <c r="J15" s="236">
        <v>2.37342256794564</v>
      </c>
      <c r="K15" s="144">
        <f>L15*$D15</f>
        <v>5.61051669167951</v>
      </c>
      <c r="L15" s="236">
        <v>2.37342256794564</v>
      </c>
      <c r="M15" s="236">
        <v>2.37342256794564</v>
      </c>
      <c r="N15" s="185">
        <f t="shared" si="7"/>
        <v>0</v>
      </c>
      <c r="O15" s="127">
        <v>0.008044809897158644</v>
      </c>
      <c r="P15" s="127">
        <f t="shared" si="8"/>
        <v>0.01273067398501309</v>
      </c>
      <c r="Q15" s="182">
        <f t="shared" si="9"/>
        <v>78.55043662081272</v>
      </c>
      <c r="R15" s="127">
        <f t="shared" si="10"/>
        <v>0.0028696562494426345</v>
      </c>
      <c r="S15" s="4">
        <v>0.025697175338992396</v>
      </c>
      <c r="T15" s="161">
        <f>S15/$S$7</f>
        <v>0.035447079916204265</v>
      </c>
      <c r="U15" s="13">
        <f t="shared" si="11"/>
        <v>28.211068510127415</v>
      </c>
      <c r="V15" s="161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34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8</v>
      </c>
      <c r="B16" s="1" t="s">
        <v>115</v>
      </c>
      <c r="C16" s="149">
        <v>0.05317808158093905</v>
      </c>
      <c r="D16" s="13">
        <v>3.3284769923451565</v>
      </c>
      <c r="E16" s="13">
        <v>3.3284769923451565</v>
      </c>
      <c r="F16" s="134">
        <f t="shared" si="4"/>
        <v>-0.21220144671733346</v>
      </c>
      <c r="G16" s="134">
        <f t="shared" si="5"/>
        <v>3.54067843906249</v>
      </c>
      <c r="H16" s="183">
        <f t="shared" si="6"/>
        <v>0.01124671139730743</v>
      </c>
      <c r="I16" s="184">
        <f>J16*$D16</f>
        <v>11.924507460167254</v>
      </c>
      <c r="J16" s="236">
        <v>3.5825716949798</v>
      </c>
      <c r="K16" s="144">
        <f>L16*$D16</f>
        <v>11.924507460167254</v>
      </c>
      <c r="L16" s="236">
        <v>3.5825716949798</v>
      </c>
      <c r="M16" s="236">
        <v>3.5825716949798</v>
      </c>
      <c r="N16" s="185">
        <f t="shared" si="7"/>
        <v>0</v>
      </c>
      <c r="O16" s="127">
        <v>0.011414750789865985</v>
      </c>
      <c r="P16" s="127">
        <f t="shared" si="8"/>
        <v>0.01806350588561196</v>
      </c>
      <c r="Q16" s="182">
        <f t="shared" si="9"/>
        <v>55.36023883362118</v>
      </c>
      <c r="R16" s="127">
        <f t="shared" si="10"/>
        <v>0.0020224566810039223</v>
      </c>
      <c r="S16" s="4">
        <v>0.046891050325212215</v>
      </c>
      <c r="T16" s="161">
        <f>S16/$S$7</f>
        <v>0.0646822378843498</v>
      </c>
      <c r="U16" s="13">
        <f t="shared" si="11"/>
        <v>15.460194834136297</v>
      </c>
      <c r="V16" s="161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34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9</v>
      </c>
      <c r="B17" s="1" t="s">
        <v>115</v>
      </c>
      <c r="C17" s="149">
        <v>0.015346277399223783</v>
      </c>
      <c r="D17" s="13">
        <v>1.3519813739182274</v>
      </c>
      <c r="E17" s="13">
        <v>1.3519813739182274</v>
      </c>
      <c r="F17" s="134">
        <f t="shared" si="4"/>
        <v>-0.08619329625535409</v>
      </c>
      <c r="G17" s="134">
        <f t="shared" si="5"/>
        <v>1.4381746701735814</v>
      </c>
      <c r="H17" s="183">
        <f t="shared" si="6"/>
        <v>0.004568258804841611</v>
      </c>
      <c r="I17" s="184">
        <f>J17*$D17</f>
        <v>2.8756223453442527</v>
      </c>
      <c r="J17" s="236">
        <v>2.12696890713095</v>
      </c>
      <c r="K17" s="144">
        <f>L17*$D17</f>
        <v>2.8756223453442527</v>
      </c>
      <c r="L17" s="236">
        <v>2.12696890713095</v>
      </c>
      <c r="M17" s="236">
        <v>2.12696890713095</v>
      </c>
      <c r="N17" s="185">
        <f t="shared" si="7"/>
        <v>0</v>
      </c>
      <c r="O17" s="127">
        <v>0.004211518105367183</v>
      </c>
      <c r="P17" s="127">
        <f t="shared" si="8"/>
        <v>0.006664602975931864</v>
      </c>
      <c r="Q17" s="182">
        <f t="shared" si="9"/>
        <v>150.04644741949946</v>
      </c>
      <c r="R17" s="127">
        <f t="shared" si="10"/>
        <v>0.005481595571805458</v>
      </c>
      <c r="S17" s="4">
        <v>0.013474073696395106</v>
      </c>
      <c r="T17" s="161">
        <f>S17/$S$7</f>
        <v>0.018586345028677804</v>
      </c>
      <c r="U17" s="13">
        <f t="shared" si="11"/>
        <v>53.80293965580913</v>
      </c>
      <c r="V17" s="161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34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10</v>
      </c>
      <c r="B18" s="3"/>
      <c r="C18" s="151">
        <f>SUM(C19:C20)</f>
        <v>0.018462384405764122</v>
      </c>
      <c r="D18" s="13"/>
      <c r="E18" s="13"/>
      <c r="F18" s="134">
        <f t="shared" si="4"/>
        <v>0</v>
      </c>
      <c r="G18" s="134">
        <f t="shared" si="5"/>
        <v>0</v>
      </c>
      <c r="H18" s="183"/>
      <c r="I18" s="184">
        <f>SUM(I19:I20)</f>
        <v>4.807542182125452</v>
      </c>
      <c r="J18" s="236"/>
      <c r="K18" s="144">
        <f>SUM(K19:K20)</f>
        <v>4.807542182125452</v>
      </c>
      <c r="L18" s="236"/>
      <c r="M18" s="236"/>
      <c r="N18" s="185">
        <f t="shared" si="7"/>
        <v>0</v>
      </c>
      <c r="O18" s="127"/>
      <c r="P18" s="127"/>
      <c r="Q18" s="182"/>
      <c r="R18" s="127"/>
      <c r="S18" s="4"/>
      <c r="T18" s="161"/>
      <c r="U18" s="13"/>
      <c r="V18" s="161"/>
      <c r="X18" s="13"/>
      <c r="Y18" s="134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11</v>
      </c>
      <c r="B19" s="1" t="s">
        <v>115</v>
      </c>
      <c r="C19" s="149">
        <v>0.012361358043685383</v>
      </c>
      <c r="D19" s="13">
        <v>0.5038427113116906</v>
      </c>
      <c r="E19" s="13">
        <v>0.5038427113116906</v>
      </c>
      <c r="F19" s="134">
        <f t="shared" si="4"/>
        <v>-0.03212164377407766</v>
      </c>
      <c r="G19" s="134">
        <f t="shared" si="5"/>
        <v>0.5359643550857682</v>
      </c>
      <c r="H19" s="183">
        <f t="shared" si="6"/>
        <v>0.0017024523759038965</v>
      </c>
      <c r="I19" s="184">
        <f>J19*$D19</f>
        <v>3.6256412328657874</v>
      </c>
      <c r="J19" s="236">
        <v>7.19597833106862</v>
      </c>
      <c r="K19" s="144">
        <f>L19*$D19</f>
        <v>3.6256412328657874</v>
      </c>
      <c r="L19" s="236">
        <v>7.19597833106862</v>
      </c>
      <c r="M19" s="236">
        <v>7.19597833106862</v>
      </c>
      <c r="N19" s="185">
        <f t="shared" si="7"/>
        <v>0</v>
      </c>
      <c r="O19" s="127">
        <v>0.0022925241800402624</v>
      </c>
      <c r="P19" s="127">
        <f t="shared" si="8"/>
        <v>0.0036278517841869763</v>
      </c>
      <c r="Q19" s="182">
        <f t="shared" si="9"/>
        <v>275.64521912355525</v>
      </c>
      <c r="R19" s="127">
        <f t="shared" si="10"/>
        <v>0.010070052563874731</v>
      </c>
      <c r="S19" s="4">
        <v>0.010553148495204499</v>
      </c>
      <c r="T19" s="161">
        <f>S19/$S$7</f>
        <v>0.014557175765130322</v>
      </c>
      <c r="U19" s="13">
        <f t="shared" si="11"/>
        <v>68.69464353074311</v>
      </c>
      <c r="V19" s="161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34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256</v>
      </c>
      <c r="B20" s="1" t="s">
        <v>116</v>
      </c>
      <c r="C20" s="149">
        <v>0.006101026362078739</v>
      </c>
      <c r="D20" s="13">
        <v>1.5240382342448733</v>
      </c>
      <c r="E20" s="13">
        <v>1.5240382342448733</v>
      </c>
      <c r="F20" s="134">
        <f t="shared" si="4"/>
        <v>-0.09716249170508198</v>
      </c>
      <c r="G20" s="134">
        <f t="shared" si="5"/>
        <v>1.6212007259499552</v>
      </c>
      <c r="H20" s="183">
        <f t="shared" si="6"/>
        <v>0.005149627958502854</v>
      </c>
      <c r="I20" s="184">
        <f>J20*$D20</f>
        <v>1.1819009492596648</v>
      </c>
      <c r="J20" s="236">
        <v>0.7755061012923145</v>
      </c>
      <c r="K20" s="144">
        <f>L20*$D20</f>
        <v>1.1819009492596648</v>
      </c>
      <c r="L20" s="236">
        <v>0.7755061012923145</v>
      </c>
      <c r="M20" s="236">
        <v>0.7755061012923145</v>
      </c>
      <c r="N20" s="185">
        <f t="shared" si="7"/>
        <v>0</v>
      </c>
      <c r="O20" s="127">
        <v>0.0042609854068144095</v>
      </c>
      <c r="P20" s="127">
        <f t="shared" si="8"/>
        <v>0.00674288351900168</v>
      </c>
      <c r="Q20" s="182">
        <f t="shared" si="9"/>
        <v>148.30450462060708</v>
      </c>
      <c r="R20" s="127">
        <f t="shared" si="10"/>
        <v>0.005417957770998013</v>
      </c>
      <c r="S20" s="4">
        <v>0.005375099492889428</v>
      </c>
      <c r="T20" s="161">
        <f>S20/$S$7</f>
        <v>0.007414495125185673</v>
      </c>
      <c r="U20" s="13">
        <f t="shared" si="11"/>
        <v>134.87094982410662</v>
      </c>
      <c r="V20" s="161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34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12</v>
      </c>
      <c r="B21" s="3"/>
      <c r="C21" s="151">
        <f>SUM(C22:C23)</f>
        <v>0.022342812914321525</v>
      </c>
      <c r="D21" s="13"/>
      <c r="E21" s="13"/>
      <c r="F21" s="134">
        <f t="shared" si="4"/>
        <v>0</v>
      </c>
      <c r="G21" s="134">
        <f t="shared" si="5"/>
        <v>0</v>
      </c>
      <c r="H21" s="183"/>
      <c r="I21" s="184" t="e">
        <f>SUM(I22:I23)</f>
        <v>#VALUE!</v>
      </c>
      <c r="J21" s="236"/>
      <c r="K21" s="144" t="e">
        <f>SUM(K22:K23)</f>
        <v>#VALUE!</v>
      </c>
      <c r="L21" s="236"/>
      <c r="M21" s="236"/>
      <c r="N21" s="185">
        <f t="shared" si="7"/>
        <v>0</v>
      </c>
      <c r="O21" s="127"/>
      <c r="P21" s="127"/>
      <c r="Q21" s="182"/>
      <c r="R21" s="127"/>
      <c r="S21" s="4"/>
      <c r="T21" s="161"/>
      <c r="U21" s="13"/>
      <c r="V21" s="161"/>
      <c r="X21" s="13"/>
      <c r="Y21" s="134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13</v>
      </c>
      <c r="B22" s="1" t="s">
        <v>117</v>
      </c>
      <c r="C22" s="149">
        <v>0.013984989346902484</v>
      </c>
      <c r="D22" s="13">
        <v>1.9854415214559378</v>
      </c>
      <c r="E22" s="13">
        <v>1.9854415214559378</v>
      </c>
      <c r="F22" s="134">
        <f t="shared" si="4"/>
        <v>-0.12657848144798722</v>
      </c>
      <c r="G22" s="134">
        <f t="shared" si="5"/>
        <v>2.112020002903925</v>
      </c>
      <c r="H22" s="183">
        <f t="shared" si="6"/>
        <v>0.006708680228044176</v>
      </c>
      <c r="I22" s="184">
        <f>J22*$D22</f>
        <v>2.643885949618567</v>
      </c>
      <c r="J22" s="236">
        <v>1.3316362738701</v>
      </c>
      <c r="K22" s="144">
        <f>L22*$D22</f>
        <v>2.643885949618567</v>
      </c>
      <c r="L22" s="236">
        <v>1.3316362738701</v>
      </c>
      <c r="M22" s="236">
        <v>1.3316362738701</v>
      </c>
      <c r="N22" s="185">
        <f t="shared" si="7"/>
        <v>0</v>
      </c>
      <c r="O22" s="127">
        <v>0.007032034976494993</v>
      </c>
      <c r="P22" s="127">
        <f t="shared" si="8"/>
        <v>0.011127987594658453</v>
      </c>
      <c r="Q22" s="182">
        <f t="shared" si="9"/>
        <v>89.86350779902111</v>
      </c>
      <c r="R22" s="127">
        <f t="shared" si="10"/>
        <v>0.003282952811543897</v>
      </c>
      <c r="S22" s="4">
        <v>0.012325607705875869</v>
      </c>
      <c r="T22" s="161">
        <f>S22/$S$7</f>
        <v>0.017002133331869014</v>
      </c>
      <c r="U22" s="13">
        <f t="shared" si="11"/>
        <v>58.81614856681469</v>
      </c>
      <c r="V22" s="161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34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14</v>
      </c>
      <c r="B23" s="1" t="s">
        <v>118</v>
      </c>
      <c r="C23" s="149">
        <v>0.00835782356741904</v>
      </c>
      <c r="D23" s="13">
        <v>2.6772686992013015</v>
      </c>
      <c r="E23" s="13">
        <v>2.6772686992013015</v>
      </c>
      <c r="F23" s="134">
        <f t="shared" si="4"/>
        <v>-0.17068475838292252</v>
      </c>
      <c r="G23" s="134">
        <f t="shared" si="5"/>
        <v>2.8479534575842242</v>
      </c>
      <c r="H23" s="183">
        <f t="shared" si="6"/>
        <v>0.00904632012244936</v>
      </c>
      <c r="I23" s="184" t="e">
        <f>J23*$D23</f>
        <v>#VALUE!</v>
      </c>
      <c r="J23" s="236" t="s">
        <v>320</v>
      </c>
      <c r="K23" s="144" t="e">
        <f>L23*$D23</f>
        <v>#VALUE!</v>
      </c>
      <c r="L23" s="236" t="s">
        <v>320</v>
      </c>
      <c r="M23" s="236" t="s">
        <v>320</v>
      </c>
      <c r="N23" s="185" t="e">
        <f t="shared" si="7"/>
        <v>#VALUE!</v>
      </c>
      <c r="O23" s="127">
        <v>0.008719553760605854</v>
      </c>
      <c r="P23" s="127">
        <f t="shared" si="8"/>
        <v>0.013798436214170116</v>
      </c>
      <c r="Q23" s="182">
        <f t="shared" si="9"/>
        <v>72.47198048232912</v>
      </c>
      <c r="R23" s="127">
        <f t="shared" si="10"/>
        <v>0.002647594089190546</v>
      </c>
      <c r="S23" s="4">
        <v>0.0073804365560577664</v>
      </c>
      <c r="T23" s="161">
        <f>S23/$S$7</f>
        <v>0.010180687992663756</v>
      </c>
      <c r="U23" s="13">
        <f t="shared" si="11"/>
        <v>98.22518878101401</v>
      </c>
      <c r="V23" s="161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34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15</v>
      </c>
      <c r="B24" s="3"/>
      <c r="C24" s="151">
        <f>SUM(C25:C27)</f>
        <v>0.079148033080653</v>
      </c>
      <c r="D24" s="13"/>
      <c r="E24" s="13"/>
      <c r="F24" s="134">
        <f t="shared" si="4"/>
        <v>0</v>
      </c>
      <c r="G24" s="134">
        <f t="shared" si="5"/>
        <v>0</v>
      </c>
      <c r="H24" s="183"/>
      <c r="I24" s="184">
        <f>SUM(I25:I27)</f>
        <v>17.471920210972986</v>
      </c>
      <c r="J24" s="236"/>
      <c r="K24" s="144">
        <f>SUM(K25:K27)</f>
        <v>17.471920210972986</v>
      </c>
      <c r="L24" s="236"/>
      <c r="M24" s="236"/>
      <c r="N24" s="185">
        <f t="shared" si="7"/>
        <v>0</v>
      </c>
      <c r="O24" s="127"/>
      <c r="P24" s="127"/>
      <c r="Q24" s="182"/>
      <c r="R24" s="127"/>
      <c r="S24" s="4"/>
      <c r="T24" s="161"/>
      <c r="U24" s="13"/>
      <c r="V24" s="161"/>
      <c r="X24" s="13"/>
      <c r="Y24" s="134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16</v>
      </c>
      <c r="B25" s="1" t="s">
        <v>115</v>
      </c>
      <c r="C25" s="149">
        <v>0.014679295360556326</v>
      </c>
      <c r="D25" s="13">
        <v>2.06</v>
      </c>
      <c r="E25" s="13">
        <v>2.06</v>
      </c>
      <c r="F25" s="134">
        <f t="shared" si="4"/>
        <v>-0.13133183171854024</v>
      </c>
      <c r="G25" s="194">
        <v>2.06</v>
      </c>
      <c r="H25" s="183">
        <f t="shared" si="6"/>
        <v>0.006960608570146549</v>
      </c>
      <c r="I25" s="184">
        <f>J25*$D25</f>
        <v>2.5831749505689987</v>
      </c>
      <c r="J25" s="236">
        <v>1.25396842260631</v>
      </c>
      <c r="K25" s="144">
        <f>L25*$D25</f>
        <v>2.5831749505689987</v>
      </c>
      <c r="L25" s="236">
        <v>1.25396842260631</v>
      </c>
      <c r="M25" s="236">
        <v>1.25396842260631</v>
      </c>
      <c r="N25" s="185">
        <f t="shared" si="7"/>
        <v>0</v>
      </c>
      <c r="O25" s="127">
        <v>0.006626354668577596</v>
      </c>
      <c r="P25" s="127">
        <f t="shared" si="8"/>
        <v>0.010486010492867622</v>
      </c>
      <c r="Q25" s="182">
        <f t="shared" si="9"/>
        <v>95.36515347568843</v>
      </c>
      <c r="R25" s="127">
        <f t="shared" si="10"/>
        <v>0.0034839425523709305</v>
      </c>
      <c r="S25" s="4">
        <v>0.012939648881049499</v>
      </c>
      <c r="T25" s="161">
        <f>S25/$S$7</f>
        <v>0.017849151197493817</v>
      </c>
      <c r="U25" s="13">
        <f t="shared" si="11"/>
        <v>56.0250730656822</v>
      </c>
      <c r="V25" s="161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34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17</v>
      </c>
      <c r="B26" s="1" t="s">
        <v>117</v>
      </c>
      <c r="C26" s="149">
        <v>0.047164140082449735</v>
      </c>
      <c r="D26" s="13">
        <v>18.145891560237324</v>
      </c>
      <c r="E26" s="13">
        <v>18.145891560237324</v>
      </c>
      <c r="F26" s="134">
        <f t="shared" si="4"/>
        <v>-1.1568607654232852</v>
      </c>
      <c r="G26" s="134">
        <f t="shared" si="5"/>
        <v>19.30275232566061</v>
      </c>
      <c r="H26" s="183">
        <f t="shared" si="6"/>
        <v>0.061313809857833905</v>
      </c>
      <c r="I26" s="184">
        <f>J26*$D26</f>
        <v>10.72263507377593</v>
      </c>
      <c r="J26" s="236">
        <v>0.59091255109626</v>
      </c>
      <c r="K26" s="144">
        <f>L26*$D26</f>
        <v>10.72263507377593</v>
      </c>
      <c r="L26" s="236">
        <v>0.59091255109626</v>
      </c>
      <c r="M26" s="236">
        <v>0.59091255109626</v>
      </c>
      <c r="N26" s="185">
        <f t="shared" si="7"/>
        <v>0</v>
      </c>
      <c r="O26" s="127">
        <v>0.08665453953736929</v>
      </c>
      <c r="P26" s="127">
        <f t="shared" si="8"/>
        <v>0.13712824868133996</v>
      </c>
      <c r="Q26" s="182">
        <f t="shared" si="9"/>
        <v>7.292443457976411</v>
      </c>
      <c r="R26" s="127">
        <f t="shared" si="10"/>
        <v>0.0002664123440065551</v>
      </c>
      <c r="S26" s="4">
        <v>0.04174385266233051</v>
      </c>
      <c r="T26" s="161">
        <f>S26/$S$7</f>
        <v>0.057582114057750974</v>
      </c>
      <c r="U26" s="13">
        <f t="shared" si="11"/>
        <v>17.36650375491715</v>
      </c>
      <c r="V26" s="161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34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18</v>
      </c>
      <c r="B27" s="1" t="s">
        <v>115</v>
      </c>
      <c r="C27" s="149">
        <v>0.017304597637646944</v>
      </c>
      <c r="D27" s="13">
        <v>1.3898933864369063</v>
      </c>
      <c r="E27" s="13">
        <v>1.3898933864369063</v>
      </c>
      <c r="F27" s="134">
        <f t="shared" si="4"/>
        <v>-0.08861031278361348</v>
      </c>
      <c r="G27" s="134">
        <f t="shared" si="5"/>
        <v>1.4785036992205198</v>
      </c>
      <c r="H27" s="183">
        <f t="shared" si="6"/>
        <v>0.004696361076321718</v>
      </c>
      <c r="I27" s="184">
        <f>J27*$D27</f>
        <v>4.166110186628057</v>
      </c>
      <c r="J27" s="236">
        <v>2.99743147732229</v>
      </c>
      <c r="K27" s="144">
        <f>L27*$D27</f>
        <v>4.166110186628057</v>
      </c>
      <c r="L27" s="236">
        <v>2.99743147732229</v>
      </c>
      <c r="M27" s="236">
        <v>2.99743147732229</v>
      </c>
      <c r="N27" s="185">
        <f t="shared" si="7"/>
        <v>0</v>
      </c>
      <c r="O27" s="127">
        <v>0.0028856792759822405</v>
      </c>
      <c r="P27" s="127">
        <f t="shared" si="8"/>
        <v>0.004566502199239484</v>
      </c>
      <c r="Q27" s="182">
        <f t="shared" si="9"/>
        <v>218.98598891872695</v>
      </c>
      <c r="R27" s="127">
        <f t="shared" si="10"/>
        <v>0.008000140275152787</v>
      </c>
      <c r="S27" s="4">
        <v>0.015190801455186859</v>
      </c>
      <c r="T27" s="161">
        <f>S27/$S$7</f>
        <v>0.020954425771307923</v>
      </c>
      <c r="U27" s="13">
        <f t="shared" si="11"/>
        <v>47.722615303983225</v>
      </c>
      <c r="V27" s="161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34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19</v>
      </c>
      <c r="B28" s="3"/>
      <c r="C28" s="151">
        <f>SUM(C29:C35)</f>
        <v>0.03564437610251205</v>
      </c>
      <c r="D28" s="13"/>
      <c r="E28" s="13"/>
      <c r="F28" s="134">
        <f t="shared" si="4"/>
        <v>0</v>
      </c>
      <c r="G28" s="134">
        <f t="shared" si="5"/>
        <v>0</v>
      </c>
      <c r="H28" s="183"/>
      <c r="I28" s="184">
        <f>SUM(I29:I35)</f>
        <v>9.517669286315334</v>
      </c>
      <c r="J28" s="236"/>
      <c r="K28" s="144">
        <f>SUM(K29:K35)</f>
        <v>9.517669286315334</v>
      </c>
      <c r="L28" s="236"/>
      <c r="M28" s="236"/>
      <c r="N28" s="185">
        <f t="shared" si="7"/>
        <v>0</v>
      </c>
      <c r="O28" s="127"/>
      <c r="P28" s="127"/>
      <c r="Q28" s="182"/>
      <c r="R28" s="127"/>
      <c r="S28" s="4"/>
      <c r="T28" s="161"/>
      <c r="U28" s="13"/>
      <c r="V28" s="161"/>
      <c r="X28" s="13"/>
      <c r="Y28" s="134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20</v>
      </c>
      <c r="B29" s="1" t="s">
        <v>115</v>
      </c>
      <c r="C29" s="149">
        <v>0.005863528603249432</v>
      </c>
      <c r="D29" s="13">
        <v>0.5</v>
      </c>
      <c r="E29" s="13">
        <v>0.5</v>
      </c>
      <c r="F29" s="134">
        <f t="shared" si="4"/>
        <v>-0.0318766581841117</v>
      </c>
      <c r="G29" s="194">
        <v>0.5</v>
      </c>
      <c r="H29" s="183">
        <f t="shared" si="6"/>
        <v>0.0016894680995501333</v>
      </c>
      <c r="I29" s="184">
        <f aca="true" t="shared" si="43" ref="I29:I35">J29*$D29</f>
        <v>1.003593650694095</v>
      </c>
      <c r="J29" s="236">
        <v>2.00718730138819</v>
      </c>
      <c r="K29" s="144">
        <f aca="true" t="shared" si="44" ref="K29:K35">L29*$D29</f>
        <v>1.003593650694095</v>
      </c>
      <c r="L29" s="236">
        <v>2.00718730138819</v>
      </c>
      <c r="M29" s="236">
        <v>2.00718730138819</v>
      </c>
      <c r="N29" s="185">
        <f t="shared" si="7"/>
        <v>0</v>
      </c>
      <c r="O29" s="127">
        <v>0.0018660146069843118</v>
      </c>
      <c r="P29" s="127">
        <f t="shared" si="8"/>
        <v>0.0029529129856977576</v>
      </c>
      <c r="Q29" s="182">
        <f t="shared" si="9"/>
        <v>338.6486512956647</v>
      </c>
      <c r="R29" s="127">
        <f t="shared" si="10"/>
        <v>0.012371735414369858</v>
      </c>
      <c r="S29" s="4">
        <v>0.004960099217285856</v>
      </c>
      <c r="T29" s="161">
        <f aca="true" t="shared" si="45" ref="T29:T35">S29/$S$7</f>
        <v>0.006842037345662912</v>
      </c>
      <c r="U29" s="13">
        <f aca="true" t="shared" si="46" ref="U29:U42">1/T29</f>
        <v>146.15529695024077</v>
      </c>
      <c r="V29" s="161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34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21</v>
      </c>
      <c r="B30" s="1" t="s">
        <v>119</v>
      </c>
      <c r="C30" s="149">
        <v>0.002577660005538148</v>
      </c>
      <c r="D30" s="13">
        <v>1.75</v>
      </c>
      <c r="E30" s="13">
        <v>1.75</v>
      </c>
      <c r="F30" s="134">
        <f t="shared" si="4"/>
        <v>-0.11156830364439096</v>
      </c>
      <c r="G30" s="194">
        <v>1.75</v>
      </c>
      <c r="H30" s="183">
        <f t="shared" si="6"/>
        <v>0.0059131383484254665</v>
      </c>
      <c r="I30" s="184">
        <f t="shared" si="43"/>
        <v>1.43693656684319</v>
      </c>
      <c r="J30" s="236">
        <v>0.82110660962468</v>
      </c>
      <c r="K30" s="144">
        <f t="shared" si="44"/>
        <v>1.43693656684319</v>
      </c>
      <c r="L30" s="236">
        <v>0.82110660962468</v>
      </c>
      <c r="M30" s="236">
        <v>0.82110660962468</v>
      </c>
      <c r="N30" s="185">
        <f t="shared" si="7"/>
        <v>0</v>
      </c>
      <c r="O30" s="127">
        <v>0.0023235597998922724</v>
      </c>
      <c r="P30" s="127">
        <f t="shared" si="8"/>
        <v>0.0036769647356811176</v>
      </c>
      <c r="Q30" s="182">
        <f t="shared" si="9"/>
        <v>271.96344590853437</v>
      </c>
      <c r="R30" s="127">
        <f t="shared" si="10"/>
        <v>0.009935547601585116</v>
      </c>
      <c r="S30" s="4">
        <v>0.002267075846102966</v>
      </c>
      <c r="T30" s="161">
        <f t="shared" si="45"/>
        <v>0.0031272393807022705</v>
      </c>
      <c r="U30" s="13">
        <f t="shared" si="46"/>
        <v>319.77085162423174</v>
      </c>
      <c r="V30" s="161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34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22</v>
      </c>
      <c r="B31" s="1" t="s">
        <v>119</v>
      </c>
      <c r="C31" s="149">
        <v>0.008935507760558249</v>
      </c>
      <c r="D31" s="13">
        <v>3.1317708121773564</v>
      </c>
      <c r="E31" s="13">
        <v>3.1317708121773564</v>
      </c>
      <c r="F31" s="134">
        <f t="shared" si="4"/>
        <v>-0.19966077538151097</v>
      </c>
      <c r="G31" s="134">
        <v>3.1317708121773564</v>
      </c>
      <c r="H31" s="183">
        <f t="shared" si="6"/>
        <v>0.010582053764551711</v>
      </c>
      <c r="I31" s="184">
        <f t="shared" si="43"/>
        <v>1.8239056656894523</v>
      </c>
      <c r="J31" s="236">
        <v>0.58238797634792</v>
      </c>
      <c r="K31" s="144">
        <f t="shared" si="44"/>
        <v>1.8239056656894523</v>
      </c>
      <c r="L31" s="236">
        <v>0.58238797634792</v>
      </c>
      <c r="M31" s="236">
        <v>0.58238797634792</v>
      </c>
      <c r="N31" s="185">
        <f t="shared" si="7"/>
        <v>0</v>
      </c>
      <c r="O31" s="127">
        <v>0.010800837298343073</v>
      </c>
      <c r="P31" s="127">
        <f t="shared" si="8"/>
        <v>0.017092005922842216</v>
      </c>
      <c r="Q31" s="182">
        <f t="shared" si="9"/>
        <v>58.506883540425946</v>
      </c>
      <c r="R31" s="127">
        <f t="shared" si="10"/>
        <v>0.002137411976430827</v>
      </c>
      <c r="S31" s="4">
        <v>0.007893962076948518</v>
      </c>
      <c r="T31" s="161">
        <f t="shared" si="45"/>
        <v>0.010889053014807026</v>
      </c>
      <c r="U31" s="13">
        <f t="shared" si="46"/>
        <v>91.8353504790721</v>
      </c>
      <c r="V31" s="161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34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23</v>
      </c>
      <c r="B32" s="1" t="s">
        <v>115</v>
      </c>
      <c r="C32" s="149">
        <v>0.002655125609833599</v>
      </c>
      <c r="D32" s="13">
        <v>0.5771926399850147</v>
      </c>
      <c r="E32" s="13">
        <v>0.5771926399850147</v>
      </c>
      <c r="F32" s="134">
        <f t="shared" si="4"/>
        <v>-0.036797944982374715</v>
      </c>
      <c r="G32" s="134">
        <v>0.5771926399850147</v>
      </c>
      <c r="H32" s="183">
        <f t="shared" si="6"/>
        <v>0.001950297105099614</v>
      </c>
      <c r="I32" s="184">
        <f t="shared" si="43"/>
        <v>0.7450935267880724</v>
      </c>
      <c r="J32" s="236">
        <v>1.29089228651186</v>
      </c>
      <c r="K32" s="144">
        <f t="shared" si="44"/>
        <v>0.7450935267880724</v>
      </c>
      <c r="L32" s="236">
        <v>1.29089228651186</v>
      </c>
      <c r="M32" s="236">
        <v>1.29089228651186</v>
      </c>
      <c r="N32" s="185">
        <f t="shared" si="7"/>
        <v>0</v>
      </c>
      <c r="O32" s="127">
        <v>0.002004787150140309</v>
      </c>
      <c r="P32" s="127">
        <f t="shared" si="8"/>
        <v>0.003172516435322358</v>
      </c>
      <c r="Q32" s="182">
        <f t="shared" si="9"/>
        <v>315.20719289776997</v>
      </c>
      <c r="R32" s="127">
        <f t="shared" si="10"/>
        <v>0.011515356627931074</v>
      </c>
      <c r="S32" s="4">
        <v>0.002318826479991181</v>
      </c>
      <c r="T32" s="161">
        <f t="shared" si="45"/>
        <v>0.0031986250030888014</v>
      </c>
      <c r="U32" s="13">
        <f t="shared" si="46"/>
        <v>312.63433476394846</v>
      </c>
      <c r="V32" s="161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34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225</v>
      </c>
      <c r="B33" s="1" t="s">
        <v>115</v>
      </c>
      <c r="C33" s="149">
        <v>0.0031705640022490237</v>
      </c>
      <c r="D33" s="13">
        <v>0.5</v>
      </c>
      <c r="E33" s="13">
        <v>0.5</v>
      </c>
      <c r="F33" s="134">
        <f t="shared" si="4"/>
        <v>-0.0318766581841117</v>
      </c>
      <c r="G33" s="194">
        <v>0.5</v>
      </c>
      <c r="H33" s="183">
        <f t="shared" si="6"/>
        <v>0.0016894680995501333</v>
      </c>
      <c r="I33" s="184">
        <f t="shared" si="43"/>
        <v>1.026000066281935</v>
      </c>
      <c r="J33" s="236">
        <v>2.05200013256387</v>
      </c>
      <c r="K33" s="144">
        <f t="shared" si="44"/>
        <v>1.026000066281935</v>
      </c>
      <c r="L33" s="236">
        <v>2.05200013256387</v>
      </c>
      <c r="M33" s="236">
        <v>2.05200013256387</v>
      </c>
      <c r="N33" s="185">
        <f t="shared" si="7"/>
        <v>0</v>
      </c>
      <c r="O33" s="127">
        <v>0.0014802518416897612</v>
      </c>
      <c r="P33" s="127">
        <f t="shared" si="8"/>
        <v>0.0023424548066602923</v>
      </c>
      <c r="Q33" s="182">
        <f t="shared" si="9"/>
        <v>426.90257978796603</v>
      </c>
      <c r="R33" s="127">
        <f t="shared" si="10"/>
        <v>0.01559588601531881</v>
      </c>
      <c r="S33" s="4">
        <v>0.002738802778084004</v>
      </c>
      <c r="T33" s="161">
        <f t="shared" si="45"/>
        <v>0.003777946784764112</v>
      </c>
      <c r="U33" s="13">
        <f t="shared" si="46"/>
        <v>264.6940406976744</v>
      </c>
      <c r="V33" s="161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34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24</v>
      </c>
      <c r="B34" s="1" t="s">
        <v>119</v>
      </c>
      <c r="C34" s="149">
        <v>0.0022444678294399733</v>
      </c>
      <c r="D34" s="13">
        <v>0.45</v>
      </c>
      <c r="E34" s="13">
        <v>0.45</v>
      </c>
      <c r="F34" s="134">
        <f t="shared" si="4"/>
        <v>-0.028688992365700536</v>
      </c>
      <c r="G34" s="194">
        <v>0.45</v>
      </c>
      <c r="H34" s="183">
        <f t="shared" si="6"/>
        <v>0.00152052128959512</v>
      </c>
      <c r="I34" s="184">
        <f t="shared" si="43"/>
        <v>0.8468695052678026</v>
      </c>
      <c r="J34" s="236">
        <v>1.88193223392845</v>
      </c>
      <c r="K34" s="144">
        <f t="shared" si="44"/>
        <v>0.8468695052678026</v>
      </c>
      <c r="L34" s="236">
        <v>1.88193223392845</v>
      </c>
      <c r="M34" s="236">
        <v>1.88193223392845</v>
      </c>
      <c r="N34" s="185">
        <f t="shared" si="7"/>
        <v>0</v>
      </c>
      <c r="O34" s="127">
        <v>0.0011745410289575235</v>
      </c>
      <c r="P34" s="127">
        <f t="shared" si="8"/>
        <v>0.0018586764774840996</v>
      </c>
      <c r="Q34" s="182">
        <f t="shared" si="9"/>
        <v>538.0172462039213</v>
      </c>
      <c r="R34" s="127">
        <f t="shared" si="10"/>
        <v>0.019655200140134183</v>
      </c>
      <c r="S34" s="4">
        <v>0.0019297015213317165</v>
      </c>
      <c r="T34" s="161">
        <f t="shared" si="45"/>
        <v>0.0026618600347593072</v>
      </c>
      <c r="U34" s="13">
        <f t="shared" si="46"/>
        <v>375.677153171738</v>
      </c>
      <c r="V34" s="161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34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226</v>
      </c>
      <c r="B35" s="1" t="s">
        <v>115</v>
      </c>
      <c r="C35" s="149">
        <v>0.010197522291643626</v>
      </c>
      <c r="D35" s="13">
        <v>2.940380450032478</v>
      </c>
      <c r="E35" s="13">
        <v>2.940380450032478</v>
      </c>
      <c r="F35" s="134">
        <f t="shared" si="4"/>
        <v>-0.1874590050738597</v>
      </c>
      <c r="G35" s="134">
        <v>2.940380450032478</v>
      </c>
      <c r="H35" s="183">
        <f t="shared" si="6"/>
        <v>0.009935357941741472</v>
      </c>
      <c r="I35" s="184">
        <f t="shared" si="43"/>
        <v>2.6352703047507866</v>
      </c>
      <c r="J35" s="236">
        <v>0.8962344667751</v>
      </c>
      <c r="K35" s="144">
        <f t="shared" si="44"/>
        <v>2.6352703047507866</v>
      </c>
      <c r="L35" s="236">
        <v>0.8962344667751</v>
      </c>
      <c r="M35" s="236">
        <v>0.8962344667751</v>
      </c>
      <c r="N35" s="185">
        <f t="shared" si="7"/>
        <v>0</v>
      </c>
      <c r="O35" s="127">
        <v>0.011631110296967848</v>
      </c>
      <c r="P35" s="127">
        <f t="shared" si="8"/>
        <v>0.01840588841343835</v>
      </c>
      <c r="Q35" s="182">
        <f t="shared" si="9"/>
        <v>54.33043912565983</v>
      </c>
      <c r="R35" s="127">
        <f t="shared" si="10"/>
        <v>0.0019848353602989715</v>
      </c>
      <c r="S35" s="4">
        <v>0.009006600705545145</v>
      </c>
      <c r="T35" s="161">
        <f t="shared" si="45"/>
        <v>0.012423843896117448</v>
      </c>
      <c r="U35" s="13">
        <f t="shared" si="46"/>
        <v>80.49038674033147</v>
      </c>
      <c r="V35" s="161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34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25</v>
      </c>
      <c r="B36" s="3"/>
      <c r="C36" s="151">
        <f>SUM(C37:C38)</f>
        <v>0.03858354140273011</v>
      </c>
      <c r="D36" s="13"/>
      <c r="E36" s="13"/>
      <c r="F36" s="134">
        <f t="shared" si="4"/>
        <v>0</v>
      </c>
      <c r="G36" s="134">
        <f t="shared" si="5"/>
        <v>0</v>
      </c>
      <c r="H36" s="183"/>
      <c r="I36" s="184">
        <f>SUM(I37:I38)</f>
        <v>9.058221701248133</v>
      </c>
      <c r="J36" s="236"/>
      <c r="K36" s="144">
        <f>SUM(K37:K38)</f>
        <v>9.058221701248133</v>
      </c>
      <c r="L36" s="236"/>
      <c r="M36" s="236"/>
      <c r="N36" s="185">
        <f t="shared" si="7"/>
        <v>0</v>
      </c>
      <c r="O36" s="127"/>
      <c r="P36" s="127"/>
      <c r="Q36" s="182"/>
      <c r="R36" s="127"/>
      <c r="S36" s="4"/>
      <c r="T36" s="161"/>
      <c r="U36" s="13"/>
      <c r="V36" s="161"/>
      <c r="X36" s="13"/>
      <c r="Y36" s="134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26</v>
      </c>
      <c r="B37" s="1" t="s">
        <v>115</v>
      </c>
      <c r="C37" s="149">
        <v>0.03475312759480437</v>
      </c>
      <c r="D37" s="13">
        <v>14.42222912862827</v>
      </c>
      <c r="E37" s="13">
        <v>14.42222912862827</v>
      </c>
      <c r="F37" s="134">
        <f t="shared" si="4"/>
        <v>-0.9194649363724452</v>
      </c>
      <c r="G37" s="134">
        <f t="shared" si="5"/>
        <v>15.341694065000716</v>
      </c>
      <c r="H37" s="183">
        <f t="shared" si="6"/>
        <v>0.04873179207444035</v>
      </c>
      <c r="I37" s="184">
        <f>J37*$D37</f>
        <v>7.853438813435901</v>
      </c>
      <c r="J37" s="236">
        <v>0.54453709918162</v>
      </c>
      <c r="K37" s="144">
        <f>L37*$D37</f>
        <v>7.853438813435901</v>
      </c>
      <c r="L37" s="236">
        <v>0.54453709918162</v>
      </c>
      <c r="M37" s="236">
        <v>0.54453709918162</v>
      </c>
      <c r="N37" s="185">
        <f t="shared" si="7"/>
        <v>0</v>
      </c>
      <c r="O37" s="127">
        <v>0.05610040231562338</v>
      </c>
      <c r="P37" s="127">
        <f t="shared" si="8"/>
        <v>0.08877722922458645</v>
      </c>
      <c r="Q37" s="182">
        <f t="shared" si="9"/>
        <v>11.26414970071013</v>
      </c>
      <c r="R37" s="127">
        <f t="shared" si="10"/>
        <v>0.00041150933048710226</v>
      </c>
      <c r="S37" s="4">
        <v>0.028779323668834747</v>
      </c>
      <c r="T37" s="161">
        <f>S37/$S$7</f>
        <v>0.0396986428494944</v>
      </c>
      <c r="U37" s="13">
        <f t="shared" si="46"/>
        <v>25.18977799294557</v>
      </c>
      <c r="V37" s="161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34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27</v>
      </c>
      <c r="B38" s="1" t="s">
        <v>119</v>
      </c>
      <c r="C38" s="149">
        <v>0.0038304138079257475</v>
      </c>
      <c r="D38" s="13">
        <v>3.0729647224330203</v>
      </c>
      <c r="E38" s="13">
        <v>3.0729647224330203</v>
      </c>
      <c r="F38" s="134">
        <f t="shared" si="4"/>
        <v>-0.19591169213766216</v>
      </c>
      <c r="G38" s="134">
        <f t="shared" si="5"/>
        <v>3.2688764145706823</v>
      </c>
      <c r="H38" s="183">
        <f t="shared" si="6"/>
        <v>0.010383351739187035</v>
      </c>
      <c r="I38" s="184">
        <f>J38*$D38</f>
        <v>1.2047828878122315</v>
      </c>
      <c r="J38" s="236">
        <v>0.39205880855617</v>
      </c>
      <c r="K38" s="144">
        <f>L38*$D38</f>
        <v>1.2047828878122315</v>
      </c>
      <c r="L38" s="236">
        <v>0.39205880855617</v>
      </c>
      <c r="M38" s="236">
        <v>0.39205880855617</v>
      </c>
      <c r="N38" s="185">
        <f t="shared" si="7"/>
        <v>0</v>
      </c>
      <c r="O38" s="127">
        <v>0.008202371390403253</v>
      </c>
      <c r="P38" s="127">
        <f t="shared" si="8"/>
        <v>0.01298001039304896</v>
      </c>
      <c r="Q38" s="182">
        <f t="shared" si="9"/>
        <v>77.04154077838943</v>
      </c>
      <c r="R38" s="127">
        <f t="shared" si="10"/>
        <v>0.0028145322734312687</v>
      </c>
      <c r="S38" s="4">
        <v>0.0033846904971888436</v>
      </c>
      <c r="T38" s="161">
        <f>S38/$S$7</f>
        <v>0.004668894264165242</v>
      </c>
      <c r="U38" s="13">
        <f t="shared" si="46"/>
        <v>214.1834754483975</v>
      </c>
      <c r="V38" s="161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34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28</v>
      </c>
      <c r="B39" s="3"/>
      <c r="C39" s="151">
        <f>SUM(C40:C42)</f>
        <v>0.01270574180813002</v>
      </c>
      <c r="D39" s="13"/>
      <c r="E39" s="13"/>
      <c r="F39" s="134">
        <f t="shared" si="4"/>
        <v>0</v>
      </c>
      <c r="G39" s="134">
        <f t="shared" si="5"/>
        <v>0</v>
      </c>
      <c r="H39" s="183"/>
      <c r="I39" s="184">
        <f>SUM(I40:I42)</f>
        <v>4950.0546699255265</v>
      </c>
      <c r="J39" s="236"/>
      <c r="K39" s="144">
        <f>SUM(K40:K42)</f>
        <v>4950.0546699255265</v>
      </c>
      <c r="L39" s="236"/>
      <c r="M39" s="236"/>
      <c r="N39" s="185">
        <f t="shared" si="7"/>
        <v>0</v>
      </c>
      <c r="O39" s="127"/>
      <c r="P39" s="127"/>
      <c r="Q39" s="182"/>
      <c r="R39" s="127"/>
      <c r="S39" s="4"/>
      <c r="T39" s="161"/>
      <c r="U39" s="13"/>
      <c r="V39" s="161"/>
      <c r="X39" s="13"/>
      <c r="Y39" s="134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29</v>
      </c>
      <c r="B40" s="1" t="s">
        <v>115</v>
      </c>
      <c r="C40" s="149">
        <v>0.004969057031087779</v>
      </c>
      <c r="D40" s="13">
        <v>0.9017199774426471</v>
      </c>
      <c r="E40" s="13">
        <v>0.9017199774426471</v>
      </c>
      <c r="F40" s="134">
        <f t="shared" si="4"/>
        <v>-0.057487638997448354</v>
      </c>
      <c r="G40" s="134">
        <f t="shared" si="5"/>
        <v>0.9592076164400954</v>
      </c>
      <c r="H40" s="183">
        <f t="shared" si="6"/>
        <v>0.003046854273232836</v>
      </c>
      <c r="I40" s="184">
        <f>J40*$D40</f>
        <v>0.8665138115770092</v>
      </c>
      <c r="J40" s="236">
        <v>0.9609566531225299</v>
      </c>
      <c r="K40" s="144">
        <f>L40*$D40</f>
        <v>0.8665138115770092</v>
      </c>
      <c r="L40" s="236">
        <v>0.9609566531225299</v>
      </c>
      <c r="M40" s="236">
        <v>0.9609566531225299</v>
      </c>
      <c r="N40" s="185">
        <f t="shared" si="7"/>
        <v>0</v>
      </c>
      <c r="O40" s="127">
        <v>0.00169603224657335</v>
      </c>
      <c r="P40" s="127">
        <f t="shared" si="8"/>
        <v>0.002683920922335359</v>
      </c>
      <c r="Q40" s="182">
        <f t="shared" si="9"/>
        <v>372.58921888423987</v>
      </c>
      <c r="R40" s="127">
        <f t="shared" si="10"/>
        <v>0.013611674567863734</v>
      </c>
      <c r="S40" s="4">
        <v>0.00435899570058428</v>
      </c>
      <c r="T40" s="161">
        <f>S40/$S$7</f>
        <v>0.006012865885634743</v>
      </c>
      <c r="U40" s="13">
        <f t="shared" si="46"/>
        <v>166.31004566210044</v>
      </c>
      <c r="V40" s="161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34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253</v>
      </c>
      <c r="B41" s="1" t="s">
        <v>115</v>
      </c>
      <c r="C41" s="149">
        <v>0.0019289310050396797</v>
      </c>
      <c r="D41" s="13">
        <v>0.29667983202020565</v>
      </c>
      <c r="E41" s="13">
        <v>0.29667983202020565</v>
      </c>
      <c r="F41" s="134">
        <f t="shared" si="4"/>
        <v>-0.018914323190855547</v>
      </c>
      <c r="G41" s="134">
        <f t="shared" si="5"/>
        <v>0.3155941552110612</v>
      </c>
      <c r="H41" s="183">
        <f t="shared" si="6"/>
        <v>0.0010024622239560592</v>
      </c>
      <c r="I41" s="184">
        <f>J41*$D41</f>
        <v>4947.7295586009695</v>
      </c>
      <c r="J41" s="236" t="s">
        <v>321</v>
      </c>
      <c r="K41" s="144">
        <f>L41*$D41</f>
        <v>4947.7295586009695</v>
      </c>
      <c r="L41" s="236" t="s">
        <v>321</v>
      </c>
      <c r="M41" s="236" t="s">
        <v>321</v>
      </c>
      <c r="N41" s="185">
        <f t="shared" si="7"/>
        <v>0</v>
      </c>
      <c r="O41" s="127">
        <v>0.0008104457494304658</v>
      </c>
      <c r="P41" s="127">
        <f t="shared" si="8"/>
        <v>0.0012825064545257839</v>
      </c>
      <c r="Q41" s="182">
        <f t="shared" si="9"/>
        <v>779.7231713502426</v>
      </c>
      <c r="R41" s="127">
        <f t="shared" si="10"/>
        <v>0.028485360078922797</v>
      </c>
      <c r="S41" s="4">
        <v>0.0016570154889207365</v>
      </c>
      <c r="T41" s="161">
        <f>S41/$S$7</f>
        <v>0.0022857127167995083</v>
      </c>
      <c r="U41" s="13">
        <f t="shared" si="46"/>
        <v>437.50030030030024</v>
      </c>
      <c r="V41" s="161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34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259</v>
      </c>
      <c r="B42" s="1" t="s">
        <v>119</v>
      </c>
      <c r="C42" s="149">
        <v>0.005807753772002562</v>
      </c>
      <c r="D42" s="13">
        <v>0.6931244319418223</v>
      </c>
      <c r="E42" s="13">
        <v>0.6931244319418223</v>
      </c>
      <c r="F42" s="134">
        <f t="shared" si="4"/>
        <v>-0.04418898119213213</v>
      </c>
      <c r="G42" s="134">
        <f t="shared" si="5"/>
        <v>0.7373134131339544</v>
      </c>
      <c r="H42" s="183">
        <f t="shared" si="6"/>
        <v>0.002342023233569032</v>
      </c>
      <c r="I42" s="184">
        <f>J42*$D42</f>
        <v>1.4585975129806705</v>
      </c>
      <c r="J42" s="236">
        <v>2.10438046296296</v>
      </c>
      <c r="K42" s="144">
        <f>L42*$D42</f>
        <v>1.4585975129806705</v>
      </c>
      <c r="L42" s="236">
        <v>2.10438046296296</v>
      </c>
      <c r="M42" s="236">
        <v>2.10438046296296</v>
      </c>
      <c r="N42" s="185">
        <f t="shared" si="7"/>
        <v>0</v>
      </c>
      <c r="O42" s="127">
        <v>0.0030314864898931646</v>
      </c>
      <c r="P42" s="127">
        <f t="shared" si="8"/>
        <v>0.004797237807500239</v>
      </c>
      <c r="Q42" s="182">
        <f t="shared" si="9"/>
        <v>208.45328918998982</v>
      </c>
      <c r="R42" s="127">
        <f t="shared" si="10"/>
        <v>0.007615352756453435</v>
      </c>
      <c r="S42" s="4">
        <v>0.005069571712049388</v>
      </c>
      <c r="T42" s="161">
        <f>S42/$S$7</f>
        <v>0.0069930453930190355</v>
      </c>
      <c r="U42" s="13">
        <f t="shared" si="46"/>
        <v>142.99921476246564</v>
      </c>
      <c r="V42" s="161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34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30</v>
      </c>
      <c r="B43" s="3"/>
      <c r="C43" s="151">
        <f>SUM(C44:C49)</f>
        <v>0.02300074385106337</v>
      </c>
      <c r="D43" s="13"/>
      <c r="E43" s="13"/>
      <c r="F43" s="134">
        <f t="shared" si="4"/>
        <v>0</v>
      </c>
      <c r="G43" s="134">
        <f t="shared" si="5"/>
        <v>0</v>
      </c>
      <c r="H43" s="183"/>
      <c r="I43" s="184">
        <f>SUM(I44:I49)</f>
        <v>7.744541442682545</v>
      </c>
      <c r="J43" s="236"/>
      <c r="K43" s="144">
        <f>SUM(K44:K49)</f>
        <v>7.744541442682545</v>
      </c>
      <c r="L43" s="236"/>
      <c r="M43" s="236"/>
      <c r="N43" s="185">
        <f t="shared" si="7"/>
        <v>0</v>
      </c>
      <c r="O43" s="127"/>
      <c r="P43" s="127"/>
      <c r="Q43" s="182"/>
      <c r="R43" s="127"/>
      <c r="S43" s="4"/>
      <c r="T43" s="161"/>
      <c r="U43" s="13"/>
      <c r="V43" s="161"/>
      <c r="X43" s="13"/>
      <c r="Y43" s="134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31</v>
      </c>
      <c r="B44" s="1" t="s">
        <v>115</v>
      </c>
      <c r="C44" s="149">
        <v>0.001515858100676618</v>
      </c>
      <c r="D44" s="13">
        <v>0.35154053389603646</v>
      </c>
      <c r="E44" s="13">
        <v>0.35154053389603646</v>
      </c>
      <c r="F44" s="134">
        <f t="shared" si="4"/>
        <v>-0.022411874873728175</v>
      </c>
      <c r="G44" s="134">
        <f t="shared" si="5"/>
        <v>0.37395240876976465</v>
      </c>
      <c r="H44" s="183">
        <f t="shared" si="6"/>
        <v>0.0011878330354323518</v>
      </c>
      <c r="I44" s="184">
        <f aca="true" t="shared" si="52" ref="I44:I49">J44*$D44</f>
        <v>0.3998434646081936</v>
      </c>
      <c r="J44" s="236">
        <v>1.13740358807796</v>
      </c>
      <c r="K44" s="144">
        <f aca="true" t="shared" si="53" ref="K44:K49">L44*$D44</f>
        <v>0.3998434646081936</v>
      </c>
      <c r="L44" s="236">
        <v>1.13740358807796</v>
      </c>
      <c r="M44" s="236">
        <v>1.13740358807796</v>
      </c>
      <c r="N44" s="185">
        <f t="shared" si="7"/>
        <v>0</v>
      </c>
      <c r="O44" s="127">
        <v>0.0011018187211478663</v>
      </c>
      <c r="P44" s="127">
        <f t="shared" si="8"/>
        <v>0.0017435955738956254</v>
      </c>
      <c r="Q44" s="182">
        <f t="shared" si="9"/>
        <v>573.5274939737038</v>
      </c>
      <c r="R44" s="127">
        <f t="shared" si="10"/>
        <v>0.020952483883109746</v>
      </c>
      <c r="S44" s="4">
        <v>0.0013126747326645354</v>
      </c>
      <c r="T44" s="161">
        <f aca="true" t="shared" si="54" ref="T44:T49">S44/$S$7</f>
        <v>0.0018107237678429739</v>
      </c>
      <c r="U44" s="13">
        <f aca="true" t="shared" si="55" ref="U44:U59">1/T44</f>
        <v>552.2653525398028</v>
      </c>
      <c r="V44" s="161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34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221</v>
      </c>
      <c r="B45" s="1" t="s">
        <v>115</v>
      </c>
      <c r="C45" s="149">
        <v>0.0022371745770066805</v>
      </c>
      <c r="D45" s="13">
        <v>0.7611402234210795</v>
      </c>
      <c r="E45" s="13">
        <v>0.7611402234210795</v>
      </c>
      <c r="F45" s="134">
        <f t="shared" si="4"/>
        <v>-0.048525213464344324</v>
      </c>
      <c r="G45" s="134">
        <f t="shared" si="5"/>
        <v>0.8096654368854238</v>
      </c>
      <c r="H45" s="183">
        <f t="shared" si="6"/>
        <v>0.00257184425350875</v>
      </c>
      <c r="I45" s="184">
        <f t="shared" si="52"/>
        <v>0.5707816599367745</v>
      </c>
      <c r="J45" s="236">
        <v>0.74990342432738</v>
      </c>
      <c r="K45" s="144">
        <f t="shared" si="53"/>
        <v>0.5707816599367745</v>
      </c>
      <c r="L45" s="236">
        <v>0.74990342432738</v>
      </c>
      <c r="M45" s="236">
        <v>0.74990342432738</v>
      </c>
      <c r="N45" s="185">
        <f t="shared" si="7"/>
        <v>0</v>
      </c>
      <c r="O45" s="127">
        <v>0.0011729425437029888</v>
      </c>
      <c r="P45" s="127">
        <f t="shared" si="8"/>
        <v>0.0018561469217947206</v>
      </c>
      <c r="Q45" s="182">
        <f t="shared" si="9"/>
        <v>538.7504557199026</v>
      </c>
      <c r="R45" s="127">
        <f t="shared" si="10"/>
        <v>0.019681986232741703</v>
      </c>
      <c r="S45" s="4">
        <v>0.001962543269760776</v>
      </c>
      <c r="T45" s="161">
        <f t="shared" si="54"/>
        <v>0.002707162448966144</v>
      </c>
      <c r="U45" s="13">
        <f t="shared" si="55"/>
        <v>369.39046653144015</v>
      </c>
      <c r="V45" s="161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34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32</v>
      </c>
      <c r="B46" s="1" t="s">
        <v>115</v>
      </c>
      <c r="C46" s="149">
        <v>0.005120507833656085</v>
      </c>
      <c r="D46" s="13">
        <v>5.911758196553529</v>
      </c>
      <c r="E46" s="13">
        <v>5.911758196553529</v>
      </c>
      <c r="F46" s="134">
        <f t="shared" si="4"/>
        <v>-0.37689419059731494</v>
      </c>
      <c r="G46" s="134">
        <f t="shared" si="5"/>
        <v>6.288652387150844</v>
      </c>
      <c r="H46" s="183">
        <f t="shared" si="6"/>
        <v>0.019975453770662427</v>
      </c>
      <c r="I46" s="184">
        <f t="shared" si="52"/>
        <v>1.9493964187529182</v>
      </c>
      <c r="J46" s="236">
        <v>0.32974901102846</v>
      </c>
      <c r="K46" s="144">
        <f t="shared" si="53"/>
        <v>1.9493964187529182</v>
      </c>
      <c r="L46" s="236">
        <v>0.32974901102846</v>
      </c>
      <c r="M46" s="236">
        <v>0.32974901102846</v>
      </c>
      <c r="N46" s="185">
        <f t="shared" si="7"/>
        <v>0</v>
      </c>
      <c r="O46" s="127">
        <v>0.016739015135650372</v>
      </c>
      <c r="P46" s="127">
        <f t="shared" si="8"/>
        <v>0.026488996911838678</v>
      </c>
      <c r="Q46" s="182">
        <f t="shared" si="9"/>
        <v>37.751523899837515</v>
      </c>
      <c r="R46" s="127">
        <f t="shared" si="10"/>
        <v>0.0013791635176786216</v>
      </c>
      <c r="S46" s="4">
        <v>0.00452917566971668</v>
      </c>
      <c r="T46" s="161">
        <f t="shared" si="54"/>
        <v>0.00624761475925199</v>
      </c>
      <c r="U46" s="13">
        <f t="shared" si="55"/>
        <v>160.06108547571958</v>
      </c>
      <c r="V46" s="161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34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33</v>
      </c>
      <c r="B47" s="1" t="s">
        <v>115</v>
      </c>
      <c r="C47" s="149">
        <v>0.0047538659256884195</v>
      </c>
      <c r="D47" s="13">
        <v>1.4835605187781935</v>
      </c>
      <c r="E47" s="13">
        <v>1.4835605187781935</v>
      </c>
      <c r="F47" s="134">
        <f t="shared" si="4"/>
        <v>-0.09458190310507181</v>
      </c>
      <c r="G47" s="134">
        <f t="shared" si="5"/>
        <v>1.5781424218832654</v>
      </c>
      <c r="H47" s="183">
        <f t="shared" si="6"/>
        <v>0.005012856340455609</v>
      </c>
      <c r="I47" s="184">
        <f t="shared" si="52"/>
        <v>1.4953091292117355</v>
      </c>
      <c r="J47" s="236">
        <v>1.00791919863385</v>
      </c>
      <c r="K47" s="144">
        <f t="shared" si="53"/>
        <v>1.4953091292117355</v>
      </c>
      <c r="L47" s="236">
        <v>1.00791919863385</v>
      </c>
      <c r="M47" s="236">
        <v>1.00791919863385</v>
      </c>
      <c r="N47" s="185">
        <f t="shared" si="7"/>
        <v>0</v>
      </c>
      <c r="O47" s="127">
        <v>0.0022030909848782944</v>
      </c>
      <c r="P47" s="127">
        <f t="shared" si="8"/>
        <v>0.003486326395072786</v>
      </c>
      <c r="Q47" s="182">
        <f t="shared" si="9"/>
        <v>286.83487622194434</v>
      </c>
      <c r="R47" s="127">
        <f t="shared" si="10"/>
        <v>0.010478840481585736</v>
      </c>
      <c r="S47" s="4">
        <v>0.00418881573145188</v>
      </c>
      <c r="T47" s="161">
        <f t="shared" si="54"/>
        <v>0.0057781170120174965</v>
      </c>
      <c r="U47" s="13">
        <f t="shared" si="55"/>
        <v>173.0667617011166</v>
      </c>
      <c r="V47" s="161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34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34</v>
      </c>
      <c r="B48" s="1" t="s">
        <v>115</v>
      </c>
      <c r="C48" s="149">
        <v>0.004049842912484394</v>
      </c>
      <c r="D48" s="13">
        <v>5.261684995875187</v>
      </c>
      <c r="E48" s="13">
        <v>5.261684995875187</v>
      </c>
      <c r="F48" s="134">
        <f t="shared" si="4"/>
        <v>-0.33544986817196504</v>
      </c>
      <c r="G48" s="134">
        <f t="shared" si="5"/>
        <v>5.597134864047152</v>
      </c>
      <c r="H48" s="183">
        <f t="shared" si="6"/>
        <v>0.017778897900825402</v>
      </c>
      <c r="I48" s="184">
        <f t="shared" si="52"/>
        <v>1.7047556751746138</v>
      </c>
      <c r="J48" s="236">
        <v>0.3239942483274901</v>
      </c>
      <c r="K48" s="144">
        <f t="shared" si="53"/>
        <v>1.7047556751746138</v>
      </c>
      <c r="L48" s="236">
        <v>0.3239942483274901</v>
      </c>
      <c r="M48" s="236">
        <v>0.3239942483274901</v>
      </c>
      <c r="N48" s="185">
        <f t="shared" si="7"/>
        <v>0</v>
      </c>
      <c r="O48" s="127">
        <v>0.0164531647633618</v>
      </c>
      <c r="P48" s="127">
        <f t="shared" si="8"/>
        <v>0.026036647142904334</v>
      </c>
      <c r="Q48" s="182">
        <f t="shared" si="9"/>
        <v>38.40740301588817</v>
      </c>
      <c r="R48" s="127">
        <f t="shared" si="10"/>
        <v>0.0014031245252200486</v>
      </c>
      <c r="S48" s="4">
        <v>0.003581740987763202</v>
      </c>
      <c r="T48" s="161">
        <f t="shared" si="54"/>
        <v>0.004940708749406265</v>
      </c>
      <c r="U48" s="13">
        <f t="shared" si="55"/>
        <v>202.40011114198384</v>
      </c>
      <c r="V48" s="161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34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222</v>
      </c>
      <c r="B49" s="1" t="s">
        <v>115</v>
      </c>
      <c r="C49" s="149">
        <v>0.005323494501551172</v>
      </c>
      <c r="D49" s="13">
        <v>4.671344210607941</v>
      </c>
      <c r="E49" s="13">
        <v>4.671344210607941</v>
      </c>
      <c r="F49" s="134">
        <f t="shared" si="4"/>
        <v>-0.2978136853237569</v>
      </c>
      <c r="G49" s="134">
        <f t="shared" si="5"/>
        <v>4.969157895931698</v>
      </c>
      <c r="H49" s="183">
        <f t="shared" si="6"/>
        <v>0.01578417405168063</v>
      </c>
      <c r="I49" s="184">
        <f t="shared" si="52"/>
        <v>1.6244550949983085</v>
      </c>
      <c r="J49" s="236">
        <v>0.34774896084716</v>
      </c>
      <c r="K49" s="144">
        <f t="shared" si="53"/>
        <v>1.6244550949983085</v>
      </c>
      <c r="L49" s="236">
        <v>0.34774896084716</v>
      </c>
      <c r="M49" s="236">
        <v>0.34774896084716</v>
      </c>
      <c r="N49" s="185">
        <f t="shared" si="7"/>
        <v>0</v>
      </c>
      <c r="O49" s="127">
        <v>0.01908955304721376</v>
      </c>
      <c r="P49" s="127">
        <f t="shared" si="8"/>
        <v>0.030208653712193386</v>
      </c>
      <c r="Q49" s="182">
        <f t="shared" si="9"/>
        <v>33.103097196164065</v>
      </c>
      <c r="R49" s="127">
        <f t="shared" si="10"/>
        <v>0.0012093441339282055</v>
      </c>
      <c r="S49" s="4">
        <v>0.004707317274831882</v>
      </c>
      <c r="T49" s="161">
        <f t="shared" si="54"/>
        <v>0.0064933460363133175</v>
      </c>
      <c r="U49" s="13">
        <f t="shared" si="55"/>
        <v>154.00380549682873</v>
      </c>
      <c r="V49" s="161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34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217</v>
      </c>
      <c r="B50" s="3"/>
      <c r="C50" s="151">
        <f>SUM(C51:C52)</f>
        <v>0.024984883293932652</v>
      </c>
      <c r="D50" s="13"/>
      <c r="E50" s="13"/>
      <c r="F50" s="134">
        <f t="shared" si="4"/>
        <v>0</v>
      </c>
      <c r="G50" s="134">
        <f t="shared" si="5"/>
        <v>0</v>
      </c>
      <c r="H50" s="183"/>
      <c r="I50" s="184">
        <f>SUM(I51:I52)</f>
        <v>4.606908793583289</v>
      </c>
      <c r="J50" s="236"/>
      <c r="K50" s="144">
        <f>SUM(K51:K52)</f>
        <v>4.606908793583289</v>
      </c>
      <c r="L50" s="236"/>
      <c r="M50" s="236"/>
      <c r="N50" s="185">
        <f t="shared" si="7"/>
        <v>0</v>
      </c>
      <c r="O50" s="127"/>
      <c r="P50" s="127"/>
      <c r="Q50" s="182"/>
      <c r="R50" s="127"/>
      <c r="S50" s="4"/>
      <c r="T50" s="161"/>
      <c r="U50" s="13"/>
      <c r="V50" s="161"/>
      <c r="X50" s="13"/>
      <c r="Y50" s="134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223</v>
      </c>
      <c r="B51" s="1" t="s">
        <v>115</v>
      </c>
      <c r="C51" s="149">
        <v>0.023836783232208933</v>
      </c>
      <c r="D51" s="13">
        <v>6.311132851169177</v>
      </c>
      <c r="E51" s="13">
        <v>6.311132851169177</v>
      </c>
      <c r="F51" s="134">
        <f t="shared" si="4"/>
        <v>-0.40235564930247636</v>
      </c>
      <c r="G51" s="134">
        <f t="shared" si="5"/>
        <v>6.713488500471653</v>
      </c>
      <c r="H51" s="183">
        <f t="shared" si="6"/>
        <v>0.021324915248146406</v>
      </c>
      <c r="I51" s="184">
        <f>J51*$D51</f>
        <v>4.276426538117825</v>
      </c>
      <c r="J51" s="236">
        <v>0.6776004623838001</v>
      </c>
      <c r="K51" s="144">
        <f>L51*$D51</f>
        <v>4.276426538117825</v>
      </c>
      <c r="L51" s="236">
        <v>0.6776004623838001</v>
      </c>
      <c r="M51" s="236">
        <v>0.6776004623838001</v>
      </c>
      <c r="N51" s="185">
        <f t="shared" si="7"/>
        <v>0</v>
      </c>
      <c r="O51" s="127">
        <v>0.030198184281664316</v>
      </c>
      <c r="P51" s="127">
        <f t="shared" si="8"/>
        <v>0.047787734445408965</v>
      </c>
      <c r="Q51" s="182">
        <f t="shared" si="9"/>
        <v>20.92587170338374</v>
      </c>
      <c r="R51" s="127">
        <f t="shared" si="10"/>
        <v>0.0007644777176545837</v>
      </c>
      <c r="S51" s="4">
        <v>0.02108042167346489</v>
      </c>
      <c r="T51" s="161">
        <f>S51/$S$7</f>
        <v>0.02907865871906738</v>
      </c>
      <c r="U51" s="13">
        <f t="shared" si="55"/>
        <v>34.38948163535076</v>
      </c>
      <c r="V51" s="161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34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35</v>
      </c>
      <c r="B52" s="8" t="s">
        <v>120</v>
      </c>
      <c r="C52" s="149">
        <v>0.00114810006172372</v>
      </c>
      <c r="D52" s="13">
        <v>0.5701029770574094</v>
      </c>
      <c r="E52" s="142"/>
      <c r="F52" s="134">
        <f t="shared" si="4"/>
        <v>0</v>
      </c>
      <c r="G52" s="142">
        <v>0.5701029770574094</v>
      </c>
      <c r="H52" s="183">
        <f t="shared" si="6"/>
        <v>0.0019263415863941093</v>
      </c>
      <c r="I52" s="184">
        <f>J52*$D52</f>
        <v>0.33048225546546406</v>
      </c>
      <c r="J52" s="236">
        <v>0.57968870320806</v>
      </c>
      <c r="K52" s="144">
        <f>L52*$D52</f>
        <v>0.33048225546546406</v>
      </c>
      <c r="L52" s="236">
        <v>0.57968870320806</v>
      </c>
      <c r="M52" s="236">
        <v>0.57968870320806</v>
      </c>
      <c r="N52" s="185">
        <f t="shared" si="7"/>
        <v>0</v>
      </c>
      <c r="O52" s="127"/>
      <c r="P52" s="127"/>
      <c r="Q52" s="182"/>
      <c r="R52" s="127"/>
      <c r="S52" s="186"/>
      <c r="T52" s="161"/>
      <c r="U52" s="13"/>
      <c r="V52" s="161"/>
      <c r="X52" s="13">
        <f t="shared" si="58"/>
        <v>0</v>
      </c>
      <c r="Y52" s="142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36</v>
      </c>
      <c r="B53" s="3"/>
      <c r="C53" s="151">
        <f>SUM(C54:C55)</f>
        <v>0.02094590537761276</v>
      </c>
      <c r="D53" s="13"/>
      <c r="E53" s="134"/>
      <c r="F53" s="134">
        <f t="shared" si="4"/>
        <v>0</v>
      </c>
      <c r="G53" s="134">
        <f t="shared" si="5"/>
        <v>0</v>
      </c>
      <c r="H53" s="183"/>
      <c r="I53" s="184">
        <f>SUM(I54:I55)</f>
        <v>33230.33948938682</v>
      </c>
      <c r="J53" s="236"/>
      <c r="K53" s="144">
        <f>SUM(K54:K55)</f>
        <v>33230.33948938682</v>
      </c>
      <c r="L53" s="236"/>
      <c r="M53" s="236"/>
      <c r="N53" s="185">
        <f t="shared" si="7"/>
        <v>0</v>
      </c>
      <c r="O53" s="127"/>
      <c r="P53" s="127"/>
      <c r="Q53" s="182"/>
      <c r="R53" s="127"/>
      <c r="S53" s="4"/>
      <c r="T53" s="161"/>
      <c r="U53" s="13"/>
      <c r="V53" s="161"/>
      <c r="X53" s="13"/>
      <c r="Y53" s="134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224</v>
      </c>
      <c r="B54" s="1" t="s">
        <v>115</v>
      </c>
      <c r="C54" s="149">
        <v>0.016755359869530133</v>
      </c>
      <c r="D54" s="13">
        <v>1.275369556259776</v>
      </c>
      <c r="E54" s="13">
        <v>1.275369556259776</v>
      </c>
      <c r="F54" s="134">
        <f t="shared" si="4"/>
        <v>-0.08130903880663021</v>
      </c>
      <c r="G54" s="134">
        <f t="shared" si="5"/>
        <v>1.3566785950664062</v>
      </c>
      <c r="H54" s="183">
        <f t="shared" si="6"/>
        <v>0.004309392360876601</v>
      </c>
      <c r="I54" s="184">
        <f>J54*$D54</f>
        <v>33229.75378834846</v>
      </c>
      <c r="J54" s="236" t="s">
        <v>322</v>
      </c>
      <c r="K54" s="144">
        <f>L54*$D54</f>
        <v>33229.75378834846</v>
      </c>
      <c r="L54" s="236" t="s">
        <v>322</v>
      </c>
      <c r="M54" s="236" t="s">
        <v>322</v>
      </c>
      <c r="N54" s="185">
        <f t="shared" si="7"/>
        <v>0</v>
      </c>
      <c r="O54" s="127">
        <v>0.003542631391415045</v>
      </c>
      <c r="P54" s="127">
        <f t="shared" si="8"/>
        <v>0.005606109512806162</v>
      </c>
      <c r="Q54" s="182">
        <f t="shared" si="9"/>
        <v>178.37682223575504</v>
      </c>
      <c r="R54" s="127">
        <f t="shared" si="10"/>
        <v>0.006516579470532498</v>
      </c>
      <c r="S54" s="4">
        <v>0.014693199206261713</v>
      </c>
      <c r="T54" s="161">
        <f>S54/$S$7</f>
        <v>0.020268025556052817</v>
      </c>
      <c r="U54" s="13">
        <f t="shared" si="55"/>
        <v>49.33879707396369</v>
      </c>
      <c r="V54" s="161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34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37</v>
      </c>
      <c r="B55" s="1" t="s">
        <v>121</v>
      </c>
      <c r="C55" s="149">
        <v>0.004190545508082629</v>
      </c>
      <c r="D55" s="13">
        <v>1.4341899607415376</v>
      </c>
      <c r="E55" s="13">
        <v>1.4341899607415376</v>
      </c>
      <c r="F55" s="134">
        <f t="shared" si="4"/>
        <v>-0.09143436629928516</v>
      </c>
      <c r="G55" s="134">
        <f t="shared" si="5"/>
        <v>1.5256243270408227</v>
      </c>
      <c r="H55" s="183">
        <f t="shared" si="6"/>
        <v>0.004846036374735772</v>
      </c>
      <c r="I55" s="184">
        <f>J55*$D55</f>
        <v>0.5857010383526345</v>
      </c>
      <c r="J55" s="236">
        <v>0.4083845615889</v>
      </c>
      <c r="K55" s="144">
        <f>L55*$D55</f>
        <v>0.5857010383526345</v>
      </c>
      <c r="L55" s="236">
        <v>0.4083845615889</v>
      </c>
      <c r="M55" s="236">
        <v>0.4083845615889</v>
      </c>
      <c r="N55" s="185">
        <f t="shared" si="7"/>
        <v>0</v>
      </c>
      <c r="O55" s="127">
        <v>0.01740761665890025</v>
      </c>
      <c r="P55" s="127">
        <f t="shared" si="8"/>
        <v>0.027547039069103777</v>
      </c>
      <c r="Q55" s="182">
        <f t="shared" si="9"/>
        <v>36.301542154546134</v>
      </c>
      <c r="R55" s="127">
        <f t="shared" si="10"/>
        <v>0.0013261918302386226</v>
      </c>
      <c r="S55" s="4">
        <v>0.003692208687024584</v>
      </c>
      <c r="T55" s="161">
        <f>S55/$S$7</f>
        <v>0.005093089597192899</v>
      </c>
      <c r="U55" s="13">
        <f t="shared" si="55"/>
        <v>196.34447439353096</v>
      </c>
      <c r="V55" s="161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34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38</v>
      </c>
      <c r="B56" s="3"/>
      <c r="C56" s="151">
        <f>SUM(C57)</f>
        <v>0.0031475173311953414</v>
      </c>
      <c r="D56" s="13"/>
      <c r="E56" s="13"/>
      <c r="F56" s="134">
        <f t="shared" si="4"/>
        <v>0</v>
      </c>
      <c r="G56" s="134">
        <f t="shared" si="5"/>
        <v>0</v>
      </c>
      <c r="H56" s="183"/>
      <c r="I56" s="184">
        <f>SUM(I57)</f>
        <v>1.0792873979999158</v>
      </c>
      <c r="J56" s="236"/>
      <c r="K56" s="144">
        <f>SUM(K57)</f>
        <v>1.0792873979999158</v>
      </c>
      <c r="L56" s="236"/>
      <c r="M56" s="236"/>
      <c r="N56" s="185">
        <f t="shared" si="7"/>
        <v>0</v>
      </c>
      <c r="O56" s="127"/>
      <c r="P56" s="127"/>
      <c r="Q56" s="182"/>
      <c r="R56" s="127"/>
      <c r="S56" s="4"/>
      <c r="T56" s="161"/>
      <c r="U56" s="13"/>
      <c r="V56" s="161"/>
      <c r="X56" s="13"/>
      <c r="Y56" s="134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39</v>
      </c>
      <c r="B57" s="1" t="s">
        <v>122</v>
      </c>
      <c r="C57" s="149">
        <v>0.0031475173311953414</v>
      </c>
      <c r="D57" s="13">
        <v>2.385636253376909</v>
      </c>
      <c r="E57" s="13">
        <v>2.385636253376909</v>
      </c>
      <c r="F57" s="134">
        <f t="shared" si="4"/>
        <v>-0.15209222280104126</v>
      </c>
      <c r="G57" s="134">
        <f t="shared" si="5"/>
        <v>2.5377284761779504</v>
      </c>
      <c r="H57" s="183">
        <f t="shared" si="6"/>
        <v>0.008060912694421173</v>
      </c>
      <c r="I57" s="184">
        <f>J57*$D57</f>
        <v>1.0792873979999158</v>
      </c>
      <c r="J57" s="236">
        <v>0.4524107128537161</v>
      </c>
      <c r="K57" s="144">
        <f>L57*$D57</f>
        <v>1.0792873979999158</v>
      </c>
      <c r="L57" s="236">
        <v>0.4524107128537161</v>
      </c>
      <c r="M57" s="236">
        <v>0.4524107128537161</v>
      </c>
      <c r="N57" s="185">
        <f t="shared" si="7"/>
        <v>0</v>
      </c>
      <c r="O57" s="127">
        <v>0.005452080303333637</v>
      </c>
      <c r="P57" s="127">
        <f t="shared" si="8"/>
        <v>0.00862775600283188</v>
      </c>
      <c r="Q57" s="182">
        <f t="shared" si="9"/>
        <v>115.90499310269914</v>
      </c>
      <c r="R57" s="127">
        <f t="shared" si="10"/>
        <v>0.004234317492140309</v>
      </c>
      <c r="S57" s="4">
        <v>0.002779606162495866</v>
      </c>
      <c r="T57" s="161">
        <f>S57/$S$7</f>
        <v>0.003834231602415031</v>
      </c>
      <c r="U57" s="13">
        <f t="shared" si="55"/>
        <v>260.8084496956677</v>
      </c>
      <c r="V57" s="161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34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40</v>
      </c>
      <c r="B58" s="3"/>
      <c r="C58" s="151">
        <f>SUM(C59:C60)</f>
        <v>0.050434102551090564</v>
      </c>
      <c r="D58" s="13"/>
      <c r="E58" s="13"/>
      <c r="F58" s="134">
        <f t="shared" si="4"/>
        <v>0</v>
      </c>
      <c r="G58" s="134">
        <f t="shared" si="5"/>
        <v>0</v>
      </c>
      <c r="H58" s="183"/>
      <c r="I58" s="184" t="e">
        <f>SUM(I59:I60)</f>
        <v>#VALUE!</v>
      </c>
      <c r="J58" s="236"/>
      <c r="K58" s="144" t="e">
        <f>SUM(K59:K60)</f>
        <v>#VALUE!</v>
      </c>
      <c r="L58" s="236"/>
      <c r="M58" s="236"/>
      <c r="N58" s="185">
        <f t="shared" si="7"/>
        <v>0</v>
      </c>
      <c r="O58" s="127"/>
      <c r="P58" s="127"/>
      <c r="Q58" s="182"/>
      <c r="R58" s="127"/>
      <c r="S58" s="4"/>
      <c r="T58" s="161"/>
      <c r="U58" s="13"/>
      <c r="V58" s="161"/>
      <c r="X58" s="13"/>
      <c r="Y58" s="134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228</v>
      </c>
      <c r="B59" s="1" t="s">
        <v>121</v>
      </c>
      <c r="C59" s="149">
        <v>0.009327952802303441</v>
      </c>
      <c r="D59" s="13">
        <v>6.5915466015099256</v>
      </c>
      <c r="E59" s="13">
        <v>6.5915466015099256</v>
      </c>
      <c r="F59" s="134">
        <f t="shared" si="4"/>
        <v>-0.42023295584195014</v>
      </c>
      <c r="G59" s="134">
        <f t="shared" si="5"/>
        <v>7.0117795573518755</v>
      </c>
      <c r="H59" s="183">
        <f t="shared" si="6"/>
        <v>0.022272415419898228</v>
      </c>
      <c r="I59" s="184" t="e">
        <f>J59*$D59</f>
        <v>#VALUE!</v>
      </c>
      <c r="J59" s="236" t="s">
        <v>323</v>
      </c>
      <c r="K59" s="144" t="e">
        <f>L59*$D59</f>
        <v>#VALUE!</v>
      </c>
      <c r="L59" s="236" t="s">
        <v>323</v>
      </c>
      <c r="M59" s="236" t="s">
        <v>323</v>
      </c>
      <c r="N59" s="185" t="e">
        <f t="shared" si="7"/>
        <v>#VALUE!</v>
      </c>
      <c r="O59" s="127">
        <v>0.0351290457930916</v>
      </c>
      <c r="P59" s="127">
        <f t="shared" si="8"/>
        <v>0.05559067710902623</v>
      </c>
      <c r="Q59" s="182">
        <f t="shared" si="9"/>
        <v>17.98862780603963</v>
      </c>
      <c r="R59" s="127">
        <f t="shared" si="10"/>
        <v>0.000657172390418281</v>
      </c>
      <c r="S59" s="4">
        <v>0.008251240491676772</v>
      </c>
      <c r="T59" s="161">
        <f>S59/$S$7</f>
        <v>0.011381888369360193</v>
      </c>
      <c r="U59" s="13">
        <f t="shared" si="55"/>
        <v>87.85888312628151</v>
      </c>
      <c r="V59" s="161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34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41</v>
      </c>
      <c r="B60" s="1" t="s">
        <v>123</v>
      </c>
      <c r="C60" s="149">
        <v>0.041106149748787124</v>
      </c>
      <c r="D60" s="13">
        <v>9.644637638789774</v>
      </c>
      <c r="E60" s="13">
        <v>9.644637638789774</v>
      </c>
      <c r="F60" s="134">
        <f t="shared" si="4"/>
        <v>-0.6148776346426397</v>
      </c>
      <c r="G60" s="134">
        <f t="shared" si="5"/>
        <v>10.259515273432413</v>
      </c>
      <c r="H60" s="183">
        <f t="shared" si="6"/>
        <v>0.03258861524491169</v>
      </c>
      <c r="I60" s="184">
        <f>J60*$D60</f>
        <v>14.47989278733414</v>
      </c>
      <c r="J60" s="236">
        <v>1.50134129758255</v>
      </c>
      <c r="K60" s="144">
        <f>L60*$D60</f>
        <v>14.47989278733414</v>
      </c>
      <c r="L60" s="236">
        <v>1.50134129758255</v>
      </c>
      <c r="M60" s="236">
        <v>1.50134129758255</v>
      </c>
      <c r="N60" s="185">
        <f>M60-L60</f>
        <v>0</v>
      </c>
      <c r="O60" s="127">
        <v>0.01951961732316657</v>
      </c>
      <c r="P60" s="127">
        <f t="shared" si="8"/>
        <v>0.030889217722996135</v>
      </c>
      <c r="Q60" s="182">
        <f t="shared" si="9"/>
        <v>32.37375607785395</v>
      </c>
      <c r="R60" s="127">
        <f t="shared" si="10"/>
        <v>0.0011826993641704323</v>
      </c>
      <c r="S60" s="4">
        <v>0.03636676276044538</v>
      </c>
      <c r="T60" s="161">
        <f>S60/$S$7</f>
        <v>0.05016487333170428</v>
      </c>
      <c r="U60" s="13">
        <f>1/T60</f>
        <v>19.934267418313173</v>
      </c>
      <c r="V60" s="161">
        <f>U60/$U$7</f>
        <v>0.0018527095002728357</v>
      </c>
      <c r="W60" s="13" t="e">
        <f>V60*$W$7</f>
        <v>#VALUE!</v>
      </c>
      <c r="X60" s="13" t="e">
        <f>W60/M60</f>
        <v>#VALUE!</v>
      </c>
      <c r="Y60" s="134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42</v>
      </c>
      <c r="B61" s="3"/>
      <c r="C61" s="151">
        <f>(C62+C63+C66+C71)</f>
        <v>0.12610799328050368</v>
      </c>
      <c r="D61" s="13"/>
      <c r="E61" s="5"/>
      <c r="F61" s="134">
        <f t="shared" si="4"/>
        <v>0</v>
      </c>
      <c r="G61" s="134">
        <f t="shared" si="5"/>
        <v>0</v>
      </c>
      <c r="H61" s="183"/>
      <c r="I61" s="184">
        <f>(I62+I63+I66+I71)</f>
        <v>79.91019538631139</v>
      </c>
      <c r="J61" s="236"/>
      <c r="K61" s="144">
        <f>(K62+K63+K66+K71)</f>
        <v>79.91019538631139</v>
      </c>
      <c r="L61" s="236"/>
      <c r="M61" s="236"/>
      <c r="N61" s="185">
        <f>M61-L61</f>
        <v>0</v>
      </c>
      <c r="O61" s="127"/>
      <c r="P61" s="127"/>
      <c r="Q61" s="182"/>
      <c r="R61" s="127"/>
      <c r="S61" s="4"/>
      <c r="T61" s="161"/>
      <c r="U61" s="13"/>
      <c r="V61" s="161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124</v>
      </c>
      <c r="B62" s="1" t="s">
        <v>125</v>
      </c>
      <c r="C62" s="149">
        <v>0.04377701907428573</v>
      </c>
      <c r="D62" s="13">
        <v>1</v>
      </c>
      <c r="E62" s="5"/>
      <c r="F62" s="134">
        <f t="shared" si="4"/>
        <v>0</v>
      </c>
      <c r="G62" s="5">
        <v>1</v>
      </c>
      <c r="H62" s="183">
        <f t="shared" si="6"/>
        <v>0.0033789361991002666</v>
      </c>
      <c r="I62" s="184">
        <f>J62*$D62</f>
        <v>43.77861488432429</v>
      </c>
      <c r="J62" s="236">
        <v>43.77861488432429</v>
      </c>
      <c r="K62" s="144">
        <f>L62*$D62</f>
        <v>43.77861488432429</v>
      </c>
      <c r="L62" s="236">
        <v>43.77861488432429</v>
      </c>
      <c r="M62" s="236">
        <v>43.77861488432429</v>
      </c>
      <c r="N62" s="185">
        <f aca="true" t="shared" si="61" ref="N62:N75">M62-L62</f>
        <v>0</v>
      </c>
      <c r="O62" s="127"/>
      <c r="P62" s="127"/>
      <c r="Q62" s="182"/>
      <c r="R62" s="127"/>
      <c r="S62" s="4"/>
      <c r="T62" s="161"/>
      <c r="U62" s="13"/>
      <c r="V62" s="161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43</v>
      </c>
      <c r="B63" s="3"/>
      <c r="C63" s="151">
        <f>SUM(C64:C65)</f>
        <v>0.050856922822406316</v>
      </c>
      <c r="D63" s="13"/>
      <c r="E63" s="5"/>
      <c r="F63" s="134">
        <f t="shared" si="4"/>
        <v>0</v>
      </c>
      <c r="G63" s="5"/>
      <c r="H63" s="183"/>
      <c r="I63" s="184">
        <f>SUM(I64:I65)</f>
        <v>24.811822406167167</v>
      </c>
      <c r="J63" s="236"/>
      <c r="K63" s="144">
        <f>SUM(K64:K65)</f>
        <v>24.811822406167167</v>
      </c>
      <c r="L63" s="236"/>
      <c r="M63" s="236"/>
      <c r="N63" s="185">
        <f t="shared" si="61"/>
        <v>0</v>
      </c>
      <c r="O63" s="127"/>
      <c r="P63" s="127"/>
      <c r="Q63" s="182"/>
      <c r="R63" s="127"/>
      <c r="S63" s="4"/>
      <c r="T63" s="161"/>
      <c r="U63" s="13"/>
      <c r="V63" s="161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251</v>
      </c>
      <c r="B64" s="8" t="s">
        <v>126</v>
      </c>
      <c r="C64" s="146">
        <v>0.04137923304245347</v>
      </c>
      <c r="D64" s="13">
        <v>1</v>
      </c>
      <c r="E64" s="9"/>
      <c r="F64" s="134">
        <f t="shared" si="4"/>
        <v>0</v>
      </c>
      <c r="G64" s="9">
        <v>1</v>
      </c>
      <c r="H64" s="183">
        <f t="shared" si="6"/>
        <v>0.0033789361991002666</v>
      </c>
      <c r="I64" s="184">
        <f>J64*$D64</f>
        <v>22.30595740652405</v>
      </c>
      <c r="J64" s="236">
        <v>22.30595740652405</v>
      </c>
      <c r="K64" s="144">
        <f>L64*$D64</f>
        <v>22.30595740652405</v>
      </c>
      <c r="L64" s="236">
        <v>22.30595740652405</v>
      </c>
      <c r="M64" s="236">
        <v>22.30595740652405</v>
      </c>
      <c r="N64" s="185">
        <f t="shared" si="61"/>
        <v>0</v>
      </c>
      <c r="O64" s="127"/>
      <c r="P64" s="127"/>
      <c r="Q64" s="182"/>
      <c r="R64" s="127"/>
      <c r="S64" s="186"/>
      <c r="T64" s="161"/>
      <c r="U64" s="13"/>
      <c r="V64" s="161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44</v>
      </c>
      <c r="B65" s="8" t="s">
        <v>127</v>
      </c>
      <c r="C65" s="146">
        <v>0.009477689779952845</v>
      </c>
      <c r="D65" s="13">
        <v>1.4734745268807201</v>
      </c>
      <c r="E65" s="9"/>
      <c r="F65" s="134">
        <f t="shared" si="4"/>
        <v>0</v>
      </c>
      <c r="G65" s="9">
        <v>1.4734745268807201</v>
      </c>
      <c r="H65" s="183">
        <f t="shared" si="6"/>
        <v>0.0049787764173294035</v>
      </c>
      <c r="I65" s="184">
        <f>J65*$D65</f>
        <v>2.5058649996431153</v>
      </c>
      <c r="J65" s="236">
        <v>1.7006503702157103</v>
      </c>
      <c r="K65" s="144">
        <f>L65*$D65</f>
        <v>2.5058649996431153</v>
      </c>
      <c r="L65" s="236">
        <v>1.7006503702157103</v>
      </c>
      <c r="M65" s="236">
        <v>1.7006503702157103</v>
      </c>
      <c r="N65" s="185">
        <f t="shared" si="61"/>
        <v>0</v>
      </c>
      <c r="O65" s="127"/>
      <c r="P65" s="127"/>
      <c r="Q65" s="182"/>
      <c r="R65" s="127"/>
      <c r="S65" s="186"/>
      <c r="T65" s="161"/>
      <c r="U65" s="13"/>
      <c r="V65" s="161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45</v>
      </c>
      <c r="B66" s="3"/>
      <c r="C66" s="151">
        <f>SUM(C67:C70)</f>
        <v>0.02832220844165231</v>
      </c>
      <c r="D66" s="13"/>
      <c r="E66" s="5"/>
      <c r="F66" s="134">
        <f t="shared" si="4"/>
        <v>0</v>
      </c>
      <c r="G66" s="5"/>
      <c r="H66" s="183"/>
      <c r="I66" s="184">
        <f>SUM(I67:I70)</f>
        <v>10.326999586246979</v>
      </c>
      <c r="J66" s="236"/>
      <c r="K66" s="144">
        <f>SUM(K67:K70)</f>
        <v>10.326999586246979</v>
      </c>
      <c r="L66" s="236"/>
      <c r="M66" s="236"/>
      <c r="N66" s="185">
        <f t="shared" si="61"/>
        <v>0</v>
      </c>
      <c r="O66" s="127"/>
      <c r="P66" s="127"/>
      <c r="Q66" s="182"/>
      <c r="R66" s="127"/>
      <c r="S66" s="4"/>
      <c r="T66" s="161"/>
      <c r="U66" s="13"/>
      <c r="V66" s="161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46</v>
      </c>
      <c r="B67" s="8" t="s">
        <v>128</v>
      </c>
      <c r="C67" s="146">
        <v>0.015169103813970585</v>
      </c>
      <c r="D67" s="13">
        <v>0.5262409024574001</v>
      </c>
      <c r="E67" s="9"/>
      <c r="F67" s="134">
        <f t="shared" si="4"/>
        <v>0</v>
      </c>
      <c r="G67" s="9">
        <v>0.5262409024574001</v>
      </c>
      <c r="H67" s="183">
        <f t="shared" si="6"/>
        <v>0.0017781344347605015</v>
      </c>
      <c r="I67" s="184">
        <f>J67*$D67</f>
        <v>7.607700296922611</v>
      </c>
      <c r="J67" s="236">
        <v>14.456687538723703</v>
      </c>
      <c r="K67" s="144">
        <f>L67*$D67</f>
        <v>7.607700296922611</v>
      </c>
      <c r="L67" s="236">
        <v>14.456687538723703</v>
      </c>
      <c r="M67" s="236">
        <v>14.456687538723703</v>
      </c>
      <c r="N67" s="185">
        <f t="shared" si="61"/>
        <v>0</v>
      </c>
      <c r="O67" s="127"/>
      <c r="P67" s="127"/>
      <c r="Q67" s="182"/>
      <c r="R67" s="127"/>
      <c r="S67" s="186"/>
      <c r="T67" s="161"/>
      <c r="U67" s="13"/>
      <c r="V67" s="161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47</v>
      </c>
      <c r="B68" s="1" t="s">
        <v>129</v>
      </c>
      <c r="C68" s="149">
        <v>0.002873215417196064</v>
      </c>
      <c r="D68" s="13">
        <v>0.9727131374228669</v>
      </c>
      <c r="E68" s="13">
        <v>0.9727131374228669</v>
      </c>
      <c r="F68" s="134">
        <f t="shared" si="4"/>
        <v>-0.062013688385647206</v>
      </c>
      <c r="G68" s="134">
        <f t="shared" si="5"/>
        <v>1.034726825808514</v>
      </c>
      <c r="H68" s="183">
        <f t="shared" si="6"/>
        <v>0.003286735631378517</v>
      </c>
      <c r="I68" s="184">
        <f>J68*$D68</f>
        <v>0.4777110839578648</v>
      </c>
      <c r="J68" s="236">
        <v>0.491111989320434</v>
      </c>
      <c r="K68" s="144">
        <f>L68*$D68</f>
        <v>0.4777110839578648</v>
      </c>
      <c r="L68" s="236">
        <v>0.491111989320434</v>
      </c>
      <c r="M68" s="236">
        <v>0.491111989320434</v>
      </c>
      <c r="N68" s="185">
        <f t="shared" si="61"/>
        <v>0</v>
      </c>
      <c r="O68" s="127">
        <v>0.004780757722853612</v>
      </c>
      <c r="P68" s="127">
        <f t="shared" si="8"/>
        <v>0.007565407852891454</v>
      </c>
      <c r="Q68" s="182">
        <f t="shared" si="9"/>
        <v>132.18058027338287</v>
      </c>
      <c r="R68" s="127">
        <f t="shared" si="10"/>
        <v>0.0048289079546117285</v>
      </c>
      <c r="S68" s="4">
        <v>0.0027298459376033516</v>
      </c>
      <c r="T68" s="161">
        <f>S68/$S$7</f>
        <v>0.00376559158088952</v>
      </c>
      <c r="U68" s="13">
        <f>1/T68</f>
        <v>265.5625227852716</v>
      </c>
      <c r="V68" s="161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229</v>
      </c>
      <c r="B69" s="1" t="s">
        <v>130</v>
      </c>
      <c r="C69" s="149">
        <v>0.007145853290598448</v>
      </c>
      <c r="D69" s="13">
        <v>5.421848067475096</v>
      </c>
      <c r="E69" s="13">
        <v>5.421848067475096</v>
      </c>
      <c r="F69" s="134">
        <f t="shared" si="4"/>
        <v>-0.34566079514618053</v>
      </c>
      <c r="G69" s="134">
        <f t="shared" si="5"/>
        <v>5.767508862621277</v>
      </c>
      <c r="H69" s="183">
        <f t="shared" si="6"/>
        <v>0.018320078701213428</v>
      </c>
      <c r="I69" s="184">
        <f>J69*$D69</f>
        <v>1.5422220876768442</v>
      </c>
      <c r="J69" s="236">
        <v>0.2844458325803</v>
      </c>
      <c r="K69" s="144">
        <f>L69*$D69</f>
        <v>1.5422220876768442</v>
      </c>
      <c r="L69" s="236">
        <v>0.2844458325803</v>
      </c>
      <c r="M69" s="236">
        <v>0.2844458325803</v>
      </c>
      <c r="N69" s="185">
        <f t="shared" si="61"/>
        <v>0</v>
      </c>
      <c r="O69" s="127">
        <v>0.01823624216773628</v>
      </c>
      <c r="P69" s="127">
        <f t="shared" si="8"/>
        <v>0.02885831445578294</v>
      </c>
      <c r="Q69" s="182">
        <f t="shared" si="9"/>
        <v>34.652058474593595</v>
      </c>
      <c r="R69" s="127">
        <f t="shared" si="10"/>
        <v>0.0012659318068172472</v>
      </c>
      <c r="S69" s="4">
        <v>0.006789285084334693</v>
      </c>
      <c r="T69" s="161">
        <f>S69/$S$7</f>
        <v>0.009365244536940686</v>
      </c>
      <c r="U69" s="13">
        <f>1/T69</f>
        <v>106.77777777777779</v>
      </c>
      <c r="V69" s="161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230</v>
      </c>
      <c r="B70" s="1" t="s">
        <v>131</v>
      </c>
      <c r="C70" s="149">
        <v>0.003134035919887212</v>
      </c>
      <c r="D70" s="13">
        <v>2.7652601660458185</v>
      </c>
      <c r="E70" s="13">
        <v>2.7652601660458185</v>
      </c>
      <c r="F70" s="134">
        <f t="shared" si="4"/>
        <v>-0.17629450620636505</v>
      </c>
      <c r="G70" s="134">
        <f t="shared" si="5"/>
        <v>2.9415546722521837</v>
      </c>
      <c r="H70" s="183">
        <f t="shared" si="6"/>
        <v>0.00934363767498223</v>
      </c>
      <c r="I70" s="184">
        <f>J70*$D70</f>
        <v>0.6993661176896585</v>
      </c>
      <c r="J70" s="236">
        <v>0.25291150766827</v>
      </c>
      <c r="K70" s="144">
        <f>L70*$D70</f>
        <v>0.6993661176896585</v>
      </c>
      <c r="L70" s="236">
        <v>0.25291150766827</v>
      </c>
      <c r="M70" s="236">
        <v>0.25291150766827</v>
      </c>
      <c r="N70" s="185">
        <f t="shared" si="61"/>
        <v>0</v>
      </c>
      <c r="O70" s="127">
        <v>0.006400211837949129</v>
      </c>
      <c r="P70" s="127">
        <f t="shared" si="8"/>
        <v>0.010128146144600565</v>
      </c>
      <c r="Q70" s="182">
        <f t="shared" si="9"/>
        <v>98.73475221653588</v>
      </c>
      <c r="R70" s="127">
        <f t="shared" si="10"/>
        <v>0.003607042951309068</v>
      </c>
      <c r="S70" s="4">
        <v>0.0029776518575680743</v>
      </c>
      <c r="T70" s="161">
        <f>S70/$S$7</f>
        <v>0.004107418888086564</v>
      </c>
      <c r="U70" s="13">
        <f>1/T70</f>
        <v>243.46189839572187</v>
      </c>
      <c r="V70" s="161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48</v>
      </c>
      <c r="B71" s="4"/>
      <c r="C71" s="151">
        <f>SUM(C72:C73)</f>
        <v>0.003151842942159298</v>
      </c>
      <c r="D71" s="13"/>
      <c r="E71" s="5"/>
      <c r="F71" s="134">
        <f t="shared" si="4"/>
        <v>0</v>
      </c>
      <c r="G71" s="134">
        <f t="shared" si="5"/>
        <v>0</v>
      </c>
      <c r="H71" s="183"/>
      <c r="I71" s="184">
        <f>SUM(I72:I73)</f>
        <v>0.9927585095729548</v>
      </c>
      <c r="J71" s="236"/>
      <c r="K71" s="144">
        <f>SUM(K72:K73)</f>
        <v>0.9927585095729548</v>
      </c>
      <c r="L71" s="236"/>
      <c r="M71" s="236"/>
      <c r="N71" s="185">
        <f t="shared" si="61"/>
        <v>0</v>
      </c>
      <c r="O71" s="127"/>
      <c r="P71" s="127"/>
      <c r="Q71" s="182"/>
      <c r="R71" s="127"/>
      <c r="S71" s="4"/>
      <c r="T71" s="161"/>
      <c r="U71" s="13"/>
      <c r="V71" s="161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49</v>
      </c>
      <c r="B72" s="1" t="s">
        <v>123</v>
      </c>
      <c r="C72" s="149">
        <v>0.002578875813757458</v>
      </c>
      <c r="D72" s="13">
        <v>0.5041748223003653</v>
      </c>
      <c r="E72" s="13">
        <v>0.5041748223003653</v>
      </c>
      <c r="F72" s="134">
        <f t="shared" si="4"/>
        <v>-0.032142816951008006</v>
      </c>
      <c r="G72" s="134">
        <f t="shared" si="5"/>
        <v>0.5363176392513732</v>
      </c>
      <c r="H72" s="183">
        <f t="shared" si="6"/>
        <v>0.0017035745577456485</v>
      </c>
      <c r="I72" s="184">
        <f>J72*$D72</f>
        <v>0.9159700896333245</v>
      </c>
      <c r="J72" s="236">
        <v>1.8167707888586901</v>
      </c>
      <c r="K72" s="144">
        <f>L72*$D72</f>
        <v>0.9159700896333245</v>
      </c>
      <c r="L72" s="236">
        <v>1.8167707888586901</v>
      </c>
      <c r="M72" s="236">
        <v>1.8167707888586901</v>
      </c>
      <c r="N72" s="185">
        <f t="shared" si="61"/>
        <v>0</v>
      </c>
      <c r="O72" s="127">
        <v>0.0013278043079113914</v>
      </c>
      <c r="P72" s="127">
        <f t="shared" si="8"/>
        <v>0.0021012110883920515</v>
      </c>
      <c r="Q72" s="182">
        <f t="shared" si="9"/>
        <v>475.9160112586539</v>
      </c>
      <c r="R72" s="127">
        <f t="shared" si="10"/>
        <v>0.017386476952520814</v>
      </c>
      <c r="S72" s="4">
        <v>0.0024501934737074195</v>
      </c>
      <c r="T72" s="161">
        <f>S72/$S$7</f>
        <v>0.00337983465991615</v>
      </c>
      <c r="U72" s="13">
        <f>1/T72</f>
        <v>295.8724614134849</v>
      </c>
      <c r="V72" s="161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50</v>
      </c>
      <c r="B73" s="1" t="s">
        <v>123</v>
      </c>
      <c r="C73" s="149">
        <v>0.0005729671284018397</v>
      </c>
      <c r="D73" s="13">
        <v>0.23466703407120454</v>
      </c>
      <c r="E73" s="13">
        <v>0.23466703407120454</v>
      </c>
      <c r="F73" s="134">
        <f t="shared" si="4"/>
        <v>-0.014960801664334163</v>
      </c>
      <c r="G73" s="134">
        <f t="shared" si="5"/>
        <v>0.2496278357355387</v>
      </c>
      <c r="H73" s="183">
        <f t="shared" si="6"/>
        <v>0.0007929249361586886</v>
      </c>
      <c r="I73" s="184">
        <f>J73*$D73</f>
        <v>0.07678841993963022</v>
      </c>
      <c r="J73" s="236">
        <v>0.32722286810993</v>
      </c>
      <c r="K73" s="144">
        <f>L73*$D73</f>
        <v>0.07678841993963022</v>
      </c>
      <c r="L73" s="236">
        <v>0.32722286810993</v>
      </c>
      <c r="M73" s="236">
        <v>0.32722286810993</v>
      </c>
      <c r="N73" s="185">
        <f t="shared" si="61"/>
        <v>0</v>
      </c>
      <c r="O73" s="127">
        <v>0.0006503499756913234</v>
      </c>
      <c r="P73" s="127">
        <f t="shared" si="8"/>
        <v>0.0010291596224805304</v>
      </c>
      <c r="Q73" s="182">
        <f t="shared" si="9"/>
        <v>971.6665696519958</v>
      </c>
      <c r="R73" s="127">
        <f t="shared" si="10"/>
        <v>0.03549756263528567</v>
      </c>
      <c r="S73" s="4">
        <v>0.0005443768603241098</v>
      </c>
      <c r="T73" s="161">
        <f>S73/$S$7</f>
        <v>0.0007509218354890876</v>
      </c>
      <c r="U73" s="13">
        <f>1/T73</f>
        <v>1331.6965265082267</v>
      </c>
      <c r="V73" s="161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51</v>
      </c>
      <c r="B74" s="3"/>
      <c r="C74" s="151">
        <f>SUM(C75+C77+C82+C89)</f>
        <v>0.10554431595045301</v>
      </c>
      <c r="D74" s="13"/>
      <c r="E74" s="13"/>
      <c r="F74" s="134">
        <f t="shared" si="4"/>
        <v>0</v>
      </c>
      <c r="G74" s="134">
        <f t="shared" si="5"/>
        <v>0</v>
      </c>
      <c r="H74" s="183"/>
      <c r="I74" s="184">
        <f>SUM(I75+I77+I82+I89)</f>
        <v>24.4281067597965</v>
      </c>
      <c r="J74" s="236"/>
      <c r="K74" s="144">
        <f>SUM(K75+K77+K82+K89)</f>
        <v>24.4281067597965</v>
      </c>
      <c r="L74" s="236"/>
      <c r="M74" s="236"/>
      <c r="N74" s="185">
        <f t="shared" si="61"/>
        <v>0</v>
      </c>
      <c r="O74" s="127"/>
      <c r="P74" s="127"/>
      <c r="Q74" s="182"/>
      <c r="R74" s="127"/>
      <c r="S74" s="4"/>
      <c r="T74" s="161"/>
      <c r="U74" s="13"/>
      <c r="V74" s="161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52</v>
      </c>
      <c r="B75" s="3"/>
      <c r="C75" s="151">
        <f>SUM(C76:C76)</f>
        <v>0.012540333567142278</v>
      </c>
      <c r="D75" s="13"/>
      <c r="E75" s="13"/>
      <c r="F75" s="134">
        <f t="shared" si="4"/>
        <v>0</v>
      </c>
      <c r="G75" s="134">
        <f t="shared" si="5"/>
        <v>0</v>
      </c>
      <c r="H75" s="183"/>
      <c r="I75" s="184">
        <f>SUM(I76:I76)</f>
        <v>2.287497468222377</v>
      </c>
      <c r="J75" s="236"/>
      <c r="K75" s="144">
        <f>SUM(K76:K76)</f>
        <v>2.287497468222377</v>
      </c>
      <c r="L75" s="236"/>
      <c r="M75" s="236"/>
      <c r="N75" s="185">
        <f t="shared" si="61"/>
        <v>0</v>
      </c>
      <c r="O75" s="127"/>
      <c r="P75" s="127"/>
      <c r="Q75" s="182"/>
      <c r="R75" s="127"/>
      <c r="S75" s="4"/>
      <c r="T75" s="161"/>
      <c r="U75" s="13"/>
      <c r="V75" s="161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254</v>
      </c>
      <c r="B76" s="1" t="s">
        <v>132</v>
      </c>
      <c r="C76" s="149">
        <v>0.012540333567142278</v>
      </c>
      <c r="D76" s="13">
        <v>0.29712419253421857</v>
      </c>
      <c r="E76" s="13">
        <v>0.29712419253421857</v>
      </c>
      <c r="F76" s="134">
        <f aca="true" t="shared" si="66" ref="F76:F111">(E76/$E$8)*$F$8</f>
        <v>-0.018942652647286957</v>
      </c>
      <c r="G76" s="134">
        <f aca="true" t="shared" si="67" ref="G76:G108">E76-F76</f>
        <v>0.3160668451815055</v>
      </c>
      <c r="H76" s="183">
        <f aca="true" t="shared" si="68" ref="H76:H111">D76/$D$8</f>
        <v>0.0010039636897823082</v>
      </c>
      <c r="I76" s="184">
        <f>J76*$D76</f>
        <v>2.287497468222377</v>
      </c>
      <c r="J76" s="236">
        <v>7.69879237604974</v>
      </c>
      <c r="K76" s="144">
        <f>L76*$D76</f>
        <v>2.287497468222377</v>
      </c>
      <c r="L76" s="236">
        <v>7.69879237604974</v>
      </c>
      <c r="M76" s="236">
        <v>7.69879237604974</v>
      </c>
      <c r="N76" s="185">
        <v>853.9600000000028</v>
      </c>
      <c r="O76" s="127">
        <v>0.0005949772437923547</v>
      </c>
      <c r="P76" s="127">
        <f aca="true" t="shared" si="69" ref="P76:P108">O76/$O$8</f>
        <v>0.0009415339101918808</v>
      </c>
      <c r="Q76" s="182">
        <f aca="true" t="shared" si="70" ref="Q76:Q108">1/P76</f>
        <v>1062.0966373863307</v>
      </c>
      <c r="R76" s="127">
        <f aca="true" t="shared" si="71" ref="R76:R108">Q76/$Q$8</f>
        <v>0.038801213387273936</v>
      </c>
      <c r="S76" s="4">
        <v>0.0072261798588909715</v>
      </c>
      <c r="T76" s="161">
        <f>S76/$S$7</f>
        <v>0.009967903925934673</v>
      </c>
      <c r="U76" s="13">
        <f aca="true" t="shared" si="72" ref="U76:U90">1/T76</f>
        <v>100.32199421567276</v>
      </c>
      <c r="V76" s="161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53</v>
      </c>
      <c r="B77" s="4"/>
      <c r="C77" s="151">
        <f>SUM(C78:C81)</f>
        <v>0.04982404831729784</v>
      </c>
      <c r="D77" s="13"/>
      <c r="E77" s="13"/>
      <c r="F77" s="134">
        <f t="shared" si="66"/>
        <v>0</v>
      </c>
      <c r="G77" s="134">
        <f t="shared" si="67"/>
        <v>0</v>
      </c>
      <c r="H77" s="183"/>
      <c r="I77" s="184">
        <f>SUM(I78:I81)</f>
        <v>10.946762659823209</v>
      </c>
      <c r="J77" s="236"/>
      <c r="K77" s="144">
        <f>SUM(K78:K81)</f>
        <v>10.946762659823209</v>
      </c>
      <c r="L77" s="236"/>
      <c r="M77" s="236"/>
      <c r="N77" s="185">
        <f aca="true" t="shared" si="103" ref="N77:N100">M77-L77</f>
        <v>0</v>
      </c>
      <c r="O77" s="127"/>
      <c r="P77" s="127"/>
      <c r="Q77" s="182"/>
      <c r="R77" s="127"/>
      <c r="S77" s="4"/>
      <c r="T77" s="161"/>
      <c r="U77" s="13"/>
      <c r="V77" s="161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0</v>
      </c>
    </row>
    <row r="78" spans="1:59" ht="12.75">
      <c r="A78" s="1" t="s">
        <v>54</v>
      </c>
      <c r="B78" s="1" t="s">
        <v>123</v>
      </c>
      <c r="C78" s="149">
        <v>0.012262753514077405</v>
      </c>
      <c r="D78" s="13">
        <v>0.11747693309258747</v>
      </c>
      <c r="E78" s="13">
        <v>0.11747693309258747</v>
      </c>
      <c r="F78" s="134">
        <f t="shared" si="66"/>
        <v>-0.0074895440814203434</v>
      </c>
      <c r="G78" s="134">
        <f t="shared" si="67"/>
        <v>0.12496647717400781</v>
      </c>
      <c r="H78" s="183">
        <f t="shared" si="68"/>
        <v>0.00039694706178582383</v>
      </c>
      <c r="I78" s="184">
        <f>J78*$D78</f>
        <v>2.3948044808863864</v>
      </c>
      <c r="J78" s="236">
        <v>20.38531665615548</v>
      </c>
      <c r="K78" s="144">
        <f>L78*$D78</f>
        <v>2.3948044808863864</v>
      </c>
      <c r="L78" s="236">
        <v>20.38531665615548</v>
      </c>
      <c r="M78" s="236">
        <v>20.38531665615548</v>
      </c>
      <c r="N78" s="185">
        <f t="shared" si="103"/>
        <v>0</v>
      </c>
      <c r="O78" s="127">
        <v>0.0006042499033507397</v>
      </c>
      <c r="P78" s="127">
        <f t="shared" si="69"/>
        <v>0.000956207619989984</v>
      </c>
      <c r="Q78" s="182">
        <f t="shared" si="70"/>
        <v>1045.797982670829</v>
      </c>
      <c r="R78" s="127">
        <f t="shared" si="71"/>
        <v>0.03820578020607308</v>
      </c>
      <c r="S78" s="4">
        <v>0.011650859056333372</v>
      </c>
      <c r="T78" s="161">
        <f>S78/$S$7</f>
        <v>0.01607137463998309</v>
      </c>
      <c r="U78" s="13">
        <f t="shared" si="72"/>
        <v>62.22243102417356</v>
      </c>
      <c r="V78" s="161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55</v>
      </c>
      <c r="B79" s="1" t="s">
        <v>123</v>
      </c>
      <c r="C79" s="149">
        <v>0.002129510369361865</v>
      </c>
      <c r="D79" s="13">
        <v>0.2410102169499543</v>
      </c>
      <c r="E79" s="13">
        <v>0.2410102169499543</v>
      </c>
      <c r="F79" s="134">
        <f t="shared" si="66"/>
        <v>-0.015365200609184596</v>
      </c>
      <c r="G79" s="134">
        <f t="shared" si="67"/>
        <v>0.2563754175591389</v>
      </c>
      <c r="H79" s="183">
        <f t="shared" si="68"/>
        <v>0.0008143581464052092</v>
      </c>
      <c r="I79" s="184">
        <f>J79*$D79</f>
        <v>0.5044062216755278</v>
      </c>
      <c r="J79" s="236">
        <v>2.09288314851925</v>
      </c>
      <c r="K79" s="144">
        <f>L79*$D79</f>
        <v>0.5044062216755278</v>
      </c>
      <c r="L79" s="236">
        <v>2.09288314851925</v>
      </c>
      <c r="M79" s="236">
        <v>2.09288314851925</v>
      </c>
      <c r="N79" s="185">
        <f t="shared" si="103"/>
        <v>0</v>
      </c>
      <c r="O79" s="127">
        <v>0.0004849513313259625</v>
      </c>
      <c r="P79" s="127">
        <f t="shared" si="69"/>
        <v>0.0007674211543382039</v>
      </c>
      <c r="Q79" s="182">
        <f t="shared" si="70"/>
        <v>1303.0654606626836</v>
      </c>
      <c r="R79" s="127">
        <f t="shared" si="71"/>
        <v>0.04760444503541737</v>
      </c>
      <c r="S79" s="4">
        <v>0.002023250744129644</v>
      </c>
      <c r="T79" s="161">
        <f>S79/$S$7</f>
        <v>0.0027909032752272676</v>
      </c>
      <c r="U79" s="13">
        <f t="shared" si="72"/>
        <v>358.30693556320705</v>
      </c>
      <c r="V79" s="161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232</v>
      </c>
      <c r="B80" s="1" t="s">
        <v>123</v>
      </c>
      <c r="C80" s="149">
        <v>0.019046181527843976</v>
      </c>
      <c r="D80" s="13">
        <v>0.1895682309288895</v>
      </c>
      <c r="E80" s="13">
        <v>0.1895682309288895</v>
      </c>
      <c r="F80" s="134">
        <f t="shared" si="66"/>
        <v>-0.012085603399773926</v>
      </c>
      <c r="G80" s="134">
        <f t="shared" si="67"/>
        <v>0.20165383432866343</v>
      </c>
      <c r="H80" s="183">
        <f t="shared" si="68"/>
        <v>0.0006405389576850235</v>
      </c>
      <c r="I80" s="184">
        <f>J80*$D80</f>
        <v>3.9158733334002247</v>
      </c>
      <c r="J80" s="236">
        <v>20.65680158649125</v>
      </c>
      <c r="K80" s="144">
        <f>L80*$D80</f>
        <v>3.9158733334002247</v>
      </c>
      <c r="L80" s="236">
        <v>20.65680158649125</v>
      </c>
      <c r="M80" s="236">
        <v>20.65680158649125</v>
      </c>
      <c r="N80" s="185">
        <f t="shared" si="103"/>
        <v>0</v>
      </c>
      <c r="O80" s="127">
        <v>0.0006213931419763836</v>
      </c>
      <c r="P80" s="127">
        <f t="shared" si="69"/>
        <v>0.0009833362886322895</v>
      </c>
      <c r="Q80" s="182">
        <f t="shared" si="70"/>
        <v>1016.9460962239966</v>
      </c>
      <c r="R80" s="127">
        <f t="shared" si="71"/>
        <v>0.03715174410121934</v>
      </c>
      <c r="S80" s="4">
        <v>0.018095803384411864</v>
      </c>
      <c r="T80" s="161">
        <f>S80/$S$7</f>
        <v>0.024961630227967244</v>
      </c>
      <c r="U80" s="13">
        <f t="shared" si="72"/>
        <v>40.06148600340977</v>
      </c>
      <c r="V80" s="161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56</v>
      </c>
      <c r="B81" s="1" t="s">
        <v>123</v>
      </c>
      <c r="C81" s="149">
        <v>0.016385602906014592</v>
      </c>
      <c r="D81" s="13">
        <v>0.1287634541138326</v>
      </c>
      <c r="E81" s="13">
        <v>0.1287634541138326</v>
      </c>
      <c r="F81" s="134">
        <f t="shared" si="66"/>
        <v>-0.008209097226784388</v>
      </c>
      <c r="G81" s="134">
        <f t="shared" si="67"/>
        <v>0.136972551340617</v>
      </c>
      <c r="H81" s="183">
        <f t="shared" si="68"/>
        <v>0.0004350834962264151</v>
      </c>
      <c r="I81" s="184">
        <f>J81*$D81</f>
        <v>4.13167862386107</v>
      </c>
      <c r="J81" s="236">
        <v>32.08735469466735</v>
      </c>
      <c r="K81" s="144">
        <f>L81*$D81</f>
        <v>4.13167862386107</v>
      </c>
      <c r="L81" s="236">
        <v>32.08735469466735</v>
      </c>
      <c r="M81" s="236">
        <v>32.08735469466735</v>
      </c>
      <c r="N81" s="185">
        <f t="shared" si="103"/>
        <v>0</v>
      </c>
      <c r="O81" s="127">
        <v>0.00041006877122911283</v>
      </c>
      <c r="P81" s="127">
        <f t="shared" si="69"/>
        <v>0.0006489217153281109</v>
      </c>
      <c r="Q81" s="182">
        <f t="shared" si="70"/>
        <v>1541.0179323315992</v>
      </c>
      <c r="R81" s="127">
        <f t="shared" si="71"/>
        <v>0.0562974813413938</v>
      </c>
      <c r="S81" s="4">
        <v>0.015567983959872122</v>
      </c>
      <c r="T81" s="161">
        <f>S81/$S$7</f>
        <v>0.021474717134471296</v>
      </c>
      <c r="U81" s="13">
        <f t="shared" si="72"/>
        <v>46.56638752157514</v>
      </c>
      <c r="V81" s="161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57</v>
      </c>
      <c r="B82" s="4"/>
      <c r="C82" s="151">
        <f>SUM(C83:C88)</f>
        <v>0.03850192456794594</v>
      </c>
      <c r="D82" s="13"/>
      <c r="E82" s="13"/>
      <c r="F82" s="134">
        <f t="shared" si="66"/>
        <v>0</v>
      </c>
      <c r="G82" s="134">
        <f t="shared" si="67"/>
        <v>0</v>
      </c>
      <c r="H82" s="183"/>
      <c r="I82" s="184">
        <f>SUM(I83:I88)</f>
        <v>9.650368777928875</v>
      </c>
      <c r="J82" s="236"/>
      <c r="K82" s="144">
        <f>SUM(K83:K88)</f>
        <v>9.650368777928875</v>
      </c>
      <c r="L82" s="236"/>
      <c r="M82" s="236"/>
      <c r="N82" s="185">
        <f t="shared" si="103"/>
        <v>0</v>
      </c>
      <c r="O82" s="127"/>
      <c r="P82" s="127"/>
      <c r="Q82" s="182"/>
      <c r="R82" s="127"/>
      <c r="S82" s="4"/>
      <c r="T82" s="161"/>
      <c r="U82" s="13"/>
      <c r="V82" s="161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58</v>
      </c>
      <c r="B83" s="1" t="s">
        <v>123</v>
      </c>
      <c r="C83" s="149">
        <v>0.005460471006140386</v>
      </c>
      <c r="D83" s="13">
        <v>0.07750521649445036</v>
      </c>
      <c r="E83" s="13">
        <v>0.07750521649445036</v>
      </c>
      <c r="F83" s="134">
        <f t="shared" si="66"/>
        <v>-0.004941214587358341</v>
      </c>
      <c r="G83" s="134">
        <f t="shared" si="67"/>
        <v>0.0824464310818087</v>
      </c>
      <c r="H83" s="183">
        <f t="shared" si="68"/>
        <v>0.00026188518163220136</v>
      </c>
      <c r="I83" s="184">
        <f aca="true" t="shared" si="104" ref="I83:I88">J83*$D83</f>
        <v>1.3599772675218202</v>
      </c>
      <c r="J83" s="236">
        <v>17.54691269869815</v>
      </c>
      <c r="K83" s="144">
        <f aca="true" t="shared" si="105" ref="K83:K88">L83*$D83</f>
        <v>1.3599772675218202</v>
      </c>
      <c r="L83" s="236">
        <v>17.54691269869815</v>
      </c>
      <c r="M83" s="236">
        <v>17.54691269869815</v>
      </c>
      <c r="N83" s="185">
        <f t="shared" si="103"/>
        <v>0</v>
      </c>
      <c r="O83" s="127">
        <v>0.00026908943599474267</v>
      </c>
      <c r="P83" s="127">
        <f t="shared" si="69"/>
        <v>0.0004258260824373288</v>
      </c>
      <c r="Q83" s="182">
        <f t="shared" si="70"/>
        <v>2348.3765819985338</v>
      </c>
      <c r="R83" s="127">
        <f t="shared" si="71"/>
        <v>0.085792438902768</v>
      </c>
      <c r="S83" s="4">
        <v>0.005188001047293573</v>
      </c>
      <c r="T83" s="161">
        <f aca="true" t="shared" si="106" ref="T83:T88">S83/$S$7</f>
        <v>0.007156408644249751</v>
      </c>
      <c r="U83" s="13">
        <f t="shared" si="72"/>
        <v>139.73489353539227</v>
      </c>
      <c r="V83" s="161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59</v>
      </c>
      <c r="B84" s="1" t="s">
        <v>123</v>
      </c>
      <c r="C84" s="149">
        <v>0.0012213522334854575</v>
      </c>
      <c r="D84" s="13">
        <v>0.1222835872252161</v>
      </c>
      <c r="E84" s="13">
        <v>0.1222835872252161</v>
      </c>
      <c r="F84" s="134">
        <f t="shared" si="66"/>
        <v>-0.007795984223010444</v>
      </c>
      <c r="G84" s="134">
        <f t="shared" si="67"/>
        <v>0.13007957144822654</v>
      </c>
      <c r="H84" s="183">
        <f t="shared" si="68"/>
        <v>0.00041318843943111757</v>
      </c>
      <c r="I84" s="184">
        <f t="shared" si="104"/>
        <v>0.3115776912981341</v>
      </c>
      <c r="J84" s="236">
        <v>2.54799273040858</v>
      </c>
      <c r="K84" s="144">
        <f t="shared" si="105"/>
        <v>0.3115776912981341</v>
      </c>
      <c r="L84" s="236">
        <v>2.54799273040858</v>
      </c>
      <c r="M84" s="236">
        <v>2.54799273040858</v>
      </c>
      <c r="N84" s="185">
        <f t="shared" si="103"/>
        <v>0</v>
      </c>
      <c r="O84" s="127">
        <v>0.00040338358522527227</v>
      </c>
      <c r="P84" s="127">
        <f t="shared" si="69"/>
        <v>0.0006383426059853127</v>
      </c>
      <c r="Q84" s="182">
        <f t="shared" si="70"/>
        <v>1566.5568781147729</v>
      </c>
      <c r="R84" s="127">
        <f t="shared" si="71"/>
        <v>0.05723048691747538</v>
      </c>
      <c r="S84" s="4">
        <v>0.0011604084444934407</v>
      </c>
      <c r="T84" s="161">
        <f t="shared" si="106"/>
        <v>0.001600685301974911</v>
      </c>
      <c r="U84" s="13">
        <f t="shared" si="72"/>
        <v>624.7324185248713</v>
      </c>
      <c r="V84" s="161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60</v>
      </c>
      <c r="B85" s="1" t="s">
        <v>123</v>
      </c>
      <c r="C85" s="149">
        <v>0.007686348790151189</v>
      </c>
      <c r="D85" s="13">
        <v>0.1225515544014616</v>
      </c>
      <c r="E85" s="13">
        <v>0.1225515544014616</v>
      </c>
      <c r="F85" s="134">
        <f t="shared" si="66"/>
        <v>-0.007813068019173922</v>
      </c>
      <c r="G85" s="134">
        <f t="shared" si="67"/>
        <v>0.1303646224206355</v>
      </c>
      <c r="H85" s="183">
        <f t="shared" si="68"/>
        <v>0.0004140938834231042</v>
      </c>
      <c r="I85" s="184">
        <f t="shared" si="104"/>
        <v>2.139130083569742</v>
      </c>
      <c r="J85" s="236">
        <v>17.45494044540842</v>
      </c>
      <c r="K85" s="144">
        <f t="shared" si="105"/>
        <v>2.139130083569742</v>
      </c>
      <c r="L85" s="236">
        <v>17.45494044540842</v>
      </c>
      <c r="M85" s="236">
        <v>17.45494044540842</v>
      </c>
      <c r="N85" s="185">
        <f t="shared" si="103"/>
        <v>0</v>
      </c>
      <c r="O85" s="127">
        <v>0.00037614464876820774</v>
      </c>
      <c r="P85" s="127">
        <f t="shared" si="69"/>
        <v>0.0005952377937938087</v>
      </c>
      <c r="Q85" s="182">
        <f t="shared" si="70"/>
        <v>1680.0008507967852</v>
      </c>
      <c r="R85" s="127">
        <f t="shared" si="71"/>
        <v>0.061374896791860215</v>
      </c>
      <c r="S85" s="4">
        <v>0.007302810605225444</v>
      </c>
      <c r="T85" s="161">
        <f t="shared" si="106"/>
        <v>0.010073609559083959</v>
      </c>
      <c r="U85" s="13">
        <f t="shared" si="72"/>
        <v>99.26928318342871</v>
      </c>
      <c r="V85" s="161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61</v>
      </c>
      <c r="B86" s="1" t="s">
        <v>134</v>
      </c>
      <c r="C86" s="149">
        <v>0.0026029676674196927</v>
      </c>
      <c r="D86" s="13">
        <v>0.6313941318327414</v>
      </c>
      <c r="E86" s="13">
        <v>0.6313941318327414</v>
      </c>
      <c r="F86" s="134">
        <f t="shared" si="66"/>
        <v>-0.04025346983977252</v>
      </c>
      <c r="G86" s="134">
        <f t="shared" si="67"/>
        <v>0.6716476016725139</v>
      </c>
      <c r="H86" s="183">
        <f t="shared" si="68"/>
        <v>0.002133440487949136</v>
      </c>
      <c r="I86" s="184">
        <f t="shared" si="104"/>
        <v>0.44337844587419173</v>
      </c>
      <c r="J86" s="236">
        <v>0.70222135987739</v>
      </c>
      <c r="K86" s="144">
        <f t="shared" si="105"/>
        <v>0.44337844587419173</v>
      </c>
      <c r="L86" s="236">
        <v>0.70222135987739</v>
      </c>
      <c r="M86" s="236">
        <v>0.70222135987739</v>
      </c>
      <c r="N86" s="185">
        <f t="shared" si="103"/>
        <v>0</v>
      </c>
      <c r="O86" s="127">
        <v>0.0020003737894930423</v>
      </c>
      <c r="P86" s="127">
        <f t="shared" si="69"/>
        <v>0.0031655324224871403</v>
      </c>
      <c r="Q86" s="182">
        <f t="shared" si="70"/>
        <v>315.9026244357042</v>
      </c>
      <c r="R86" s="127">
        <f t="shared" si="71"/>
        <v>0.011540762590580601</v>
      </c>
      <c r="S86" s="4">
        <v>0.002473083177157976</v>
      </c>
      <c r="T86" s="161">
        <f t="shared" si="106"/>
        <v>0.0034114090698178843</v>
      </c>
      <c r="U86" s="13">
        <f t="shared" si="72"/>
        <v>293.1340040241449</v>
      </c>
      <c r="V86" s="161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233</v>
      </c>
      <c r="B87" s="1" t="s">
        <v>123</v>
      </c>
      <c r="C87" s="149">
        <v>0.007471617050987794</v>
      </c>
      <c r="D87" s="13">
        <v>0.0716517840023452</v>
      </c>
      <c r="E87" s="13">
        <v>0.0716517840023452</v>
      </c>
      <c r="F87" s="134">
        <f t="shared" si="66"/>
        <v>-0.0045680388538491224</v>
      </c>
      <c r="G87" s="134">
        <f t="shared" si="67"/>
        <v>0.07621982285619433</v>
      </c>
      <c r="H87" s="183">
        <f t="shared" si="68"/>
        <v>0.00024210680669563758</v>
      </c>
      <c r="I87" s="184">
        <f t="shared" si="104"/>
        <v>1.5450239801850347</v>
      </c>
      <c r="J87" s="236">
        <v>21.56295201434852</v>
      </c>
      <c r="K87" s="144">
        <f t="shared" si="105"/>
        <v>1.5450239801850347</v>
      </c>
      <c r="L87" s="236">
        <v>21.56295201434852</v>
      </c>
      <c r="M87" s="236">
        <v>21.56295201434852</v>
      </c>
      <c r="N87" s="185">
        <f t="shared" si="103"/>
        <v>0</v>
      </c>
      <c r="O87" s="127">
        <v>0.00028961667635124674</v>
      </c>
      <c r="P87" s="127">
        <f t="shared" si="69"/>
        <v>0.0004583098338411942</v>
      </c>
      <c r="Q87" s="182">
        <f t="shared" si="70"/>
        <v>2181.9300529050033</v>
      </c>
      <c r="R87" s="127">
        <f t="shared" si="71"/>
        <v>0.07971170475335745</v>
      </c>
      <c r="S87" s="4">
        <v>0.007098793683166134</v>
      </c>
      <c r="T87" s="161">
        <f t="shared" si="106"/>
        <v>0.009792185470829363</v>
      </c>
      <c r="U87" s="13">
        <f t="shared" si="72"/>
        <v>102.12224870321043</v>
      </c>
      <c r="V87" s="161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62</v>
      </c>
      <c r="B88" s="1" t="s">
        <v>123</v>
      </c>
      <c r="C88" s="149">
        <v>0.014059167819761418</v>
      </c>
      <c r="D88" s="13">
        <v>0.16765674253260276</v>
      </c>
      <c r="E88" s="13">
        <v>0.16765674253260276</v>
      </c>
      <c r="F88" s="134">
        <f t="shared" si="66"/>
        <v>-0.0106886733479468</v>
      </c>
      <c r="G88" s="134">
        <f t="shared" si="67"/>
        <v>0.17834541588054956</v>
      </c>
      <c r="H88" s="183">
        <f t="shared" si="68"/>
        <v>0.0005665014363666447</v>
      </c>
      <c r="I88" s="184">
        <f t="shared" si="104"/>
        <v>3.8512813094799516</v>
      </c>
      <c r="J88" s="236">
        <v>22.97122830434944</v>
      </c>
      <c r="K88" s="144">
        <f t="shared" si="105"/>
        <v>3.8512813094799516</v>
      </c>
      <c r="L88" s="236">
        <v>22.97122830434944</v>
      </c>
      <c r="M88" s="236">
        <v>22.97122830434944</v>
      </c>
      <c r="N88" s="185">
        <f t="shared" si="103"/>
        <v>0</v>
      </c>
      <c r="O88" s="127">
        <v>0.00041972569972407374</v>
      </c>
      <c r="P88" s="127">
        <f t="shared" si="69"/>
        <v>0.0006642035193654383</v>
      </c>
      <c r="Q88" s="182">
        <f t="shared" si="70"/>
        <v>1505.5626338074396</v>
      </c>
      <c r="R88" s="127">
        <f t="shared" si="71"/>
        <v>0.055002205040424766</v>
      </c>
      <c r="S88" s="4">
        <v>0.013357634770146622</v>
      </c>
      <c r="T88" s="161">
        <f t="shared" si="106"/>
        <v>0.018425727378308106</v>
      </c>
      <c r="U88" s="13">
        <f t="shared" si="72"/>
        <v>54.271941588436896</v>
      </c>
      <c r="V88" s="161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218</v>
      </c>
      <c r="B89" s="4"/>
      <c r="C89" s="151">
        <f>SUM(C90)</f>
        <v>0.0046780094980669405</v>
      </c>
      <c r="D89" s="13"/>
      <c r="E89" s="13"/>
      <c r="F89" s="134">
        <f t="shared" si="66"/>
        <v>0</v>
      </c>
      <c r="G89" s="134">
        <f t="shared" si="67"/>
        <v>0</v>
      </c>
      <c r="H89" s="183"/>
      <c r="I89" s="184">
        <f>SUM(I90)</f>
        <v>1.5434778538220395</v>
      </c>
      <c r="J89" s="236"/>
      <c r="K89" s="144">
        <f>SUM(K90)</f>
        <v>1.5434778538220395</v>
      </c>
      <c r="L89" s="236"/>
      <c r="M89" s="236"/>
      <c r="N89" s="185">
        <f t="shared" si="103"/>
        <v>0</v>
      </c>
      <c r="O89" s="127"/>
      <c r="P89" s="127"/>
      <c r="Q89" s="182"/>
      <c r="R89" s="127"/>
      <c r="S89" s="4"/>
      <c r="T89" s="161"/>
      <c r="U89" s="13"/>
      <c r="V89" s="161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234</v>
      </c>
      <c r="B90" s="1" t="s">
        <v>134</v>
      </c>
      <c r="C90" s="149">
        <v>0.0046780094980669405</v>
      </c>
      <c r="D90" s="13">
        <v>0.16653410391711576</v>
      </c>
      <c r="E90" s="13">
        <v>0.16653410391711576</v>
      </c>
      <c r="F90" s="134">
        <f t="shared" si="66"/>
        <v>-0.010617101413126474</v>
      </c>
      <c r="G90" s="134">
        <f t="shared" si="67"/>
        <v>0.17715120533024223</v>
      </c>
      <c r="H90" s="183">
        <f t="shared" si="68"/>
        <v>0.0005627081121102679</v>
      </c>
      <c r="I90" s="184">
        <f>J90*$D90</f>
        <v>1.5434778538220395</v>
      </c>
      <c r="J90" s="236">
        <v>9.26823886229472</v>
      </c>
      <c r="K90" s="144">
        <f>L90*$D90</f>
        <v>1.5434778538220395</v>
      </c>
      <c r="L90" s="236">
        <v>9.26823886229472</v>
      </c>
      <c r="M90" s="236">
        <v>9.26823886229472</v>
      </c>
      <c r="N90" s="185">
        <f t="shared" si="103"/>
        <v>0</v>
      </c>
      <c r="O90" s="127">
        <v>0.0005384164911646315</v>
      </c>
      <c r="P90" s="127">
        <f t="shared" si="69"/>
        <v>0.0008520281901990648</v>
      </c>
      <c r="Q90" s="182">
        <f t="shared" si="70"/>
        <v>1173.670086862224</v>
      </c>
      <c r="R90" s="127">
        <f t="shared" si="71"/>
        <v>0.04287728807678795</v>
      </c>
      <c r="S90" s="4">
        <v>0.004444583287399405</v>
      </c>
      <c r="T90" s="161">
        <f>S90/$S$7</f>
        <v>0.0061309267226586205</v>
      </c>
      <c r="U90" s="13">
        <f t="shared" si="72"/>
        <v>163.1074787281684</v>
      </c>
      <c r="V90" s="161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63</v>
      </c>
      <c r="B91" s="3"/>
      <c r="C91" s="151">
        <f>(C92+C95+C101+C104+C106+C110)</f>
        <v>0.2428678062311304</v>
      </c>
      <c r="D91" s="13"/>
      <c r="E91" s="13"/>
      <c r="F91" s="134">
        <f t="shared" si="66"/>
        <v>0</v>
      </c>
      <c r="G91" s="134">
        <f t="shared" si="67"/>
        <v>0</v>
      </c>
      <c r="H91" s="183"/>
      <c r="I91" s="184">
        <f>(I92+I95+I101+I104+I106+I110)</f>
        <v>80.24836625837459</v>
      </c>
      <c r="J91" s="236"/>
      <c r="K91" s="144">
        <f>(K92+K95+K101+K104+K106+K110)</f>
        <v>80.24836625837459</v>
      </c>
      <c r="L91" s="236"/>
      <c r="M91" s="236"/>
      <c r="N91" s="185">
        <f t="shared" si="103"/>
        <v>0</v>
      </c>
      <c r="O91" s="127"/>
      <c r="P91" s="127"/>
      <c r="Q91" s="182"/>
      <c r="R91" s="127"/>
      <c r="S91" s="4"/>
      <c r="T91" s="161"/>
      <c r="U91" s="13"/>
      <c r="V91" s="161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64</v>
      </c>
      <c r="B92" s="4"/>
      <c r="C92" s="151">
        <f>SUM(C93:C94)</f>
        <v>0.06340661642330633</v>
      </c>
      <c r="D92" s="13"/>
      <c r="E92" s="13"/>
      <c r="F92" s="134">
        <f t="shared" si="66"/>
        <v>0</v>
      </c>
      <c r="G92" s="134">
        <f t="shared" si="67"/>
        <v>0</v>
      </c>
      <c r="H92" s="183"/>
      <c r="I92" s="184">
        <f>SUM(I93:I94)</f>
        <v>15.49146853297308</v>
      </c>
      <c r="J92" s="236"/>
      <c r="K92" s="144">
        <f>SUM(K93:K94)</f>
        <v>15.49146853297308</v>
      </c>
      <c r="L92" s="236"/>
      <c r="M92" s="236"/>
      <c r="N92" s="185">
        <f t="shared" si="103"/>
        <v>0</v>
      </c>
      <c r="O92" s="127"/>
      <c r="P92" s="127"/>
      <c r="Q92" s="182"/>
      <c r="R92" s="127"/>
      <c r="S92" s="4"/>
      <c r="T92" s="161"/>
      <c r="U92" s="13"/>
      <c r="V92" s="161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257</v>
      </c>
      <c r="B93" s="1" t="s">
        <v>135</v>
      </c>
      <c r="C93" s="149">
        <v>0.0100892493249845</v>
      </c>
      <c r="D93" s="13">
        <v>0.5070483503772409</v>
      </c>
      <c r="E93" s="13">
        <v>0.5070483503772409</v>
      </c>
      <c r="F93" s="134">
        <f t="shared" si="66"/>
        <v>-0.03232601389558603</v>
      </c>
      <c r="G93" s="134">
        <f t="shared" si="67"/>
        <v>0.5393743642728269</v>
      </c>
      <c r="H93" s="183">
        <f t="shared" si="68"/>
        <v>0.0017132840257837346</v>
      </c>
      <c r="I93" s="184">
        <f>J93*$D93</f>
        <v>4.74627796576059</v>
      </c>
      <c r="J93" s="236">
        <v>9.36060232171032</v>
      </c>
      <c r="K93" s="144">
        <f>L93*$D93</f>
        <v>4.74627796576059</v>
      </c>
      <c r="L93" s="236">
        <v>9.36060232171032</v>
      </c>
      <c r="M93" s="236">
        <v>9.36060232171032</v>
      </c>
      <c r="N93" s="185">
        <f t="shared" si="103"/>
        <v>0</v>
      </c>
      <c r="O93" s="127">
        <v>0.000740330230505616</v>
      </c>
      <c r="P93" s="127">
        <f t="shared" si="69"/>
        <v>0.0011715507173321003</v>
      </c>
      <c r="Q93" s="182">
        <f t="shared" si="70"/>
        <v>853.5695341275859</v>
      </c>
      <c r="R93" s="127">
        <f t="shared" si="71"/>
        <v>0.031183164006679226</v>
      </c>
      <c r="S93" s="4">
        <v>0.009585809723294014</v>
      </c>
      <c r="T93" s="161">
        <f>S93/$S$7</f>
        <v>0.013222813746674392</v>
      </c>
      <c r="U93" s="13">
        <f aca="true" t="shared" si="108" ref="U93:U105">1/T93</f>
        <v>75.6268687707641</v>
      </c>
      <c r="V93" s="161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65</v>
      </c>
      <c r="B94" s="4"/>
      <c r="C94" s="149">
        <v>0.05331736709832184</v>
      </c>
      <c r="D94" s="13">
        <v>0.416898099231889</v>
      </c>
      <c r="E94" s="13">
        <v>0.416898099231889</v>
      </c>
      <c r="F94" s="134">
        <f t="shared" si="66"/>
        <v>-0.026578636413641613</v>
      </c>
      <c r="G94" s="134">
        <f t="shared" si="67"/>
        <v>0.4434767356455306</v>
      </c>
      <c r="H94" s="183">
        <f t="shared" si="68"/>
        <v>0.0014086720788307246</v>
      </c>
      <c r="I94" s="184">
        <f>J94*$D94</f>
        <v>10.745190567212491</v>
      </c>
      <c r="J94" s="236">
        <v>25.77414141971358</v>
      </c>
      <c r="K94" s="144">
        <f>L94*$D94</f>
        <v>10.745190567212491</v>
      </c>
      <c r="L94" s="236">
        <v>25.77414141971358</v>
      </c>
      <c r="M94" s="236">
        <v>25.77414141971358</v>
      </c>
      <c r="N94" s="185">
        <f t="shared" si="103"/>
        <v>0</v>
      </c>
      <c r="O94" s="127">
        <v>0.00853798719969082</v>
      </c>
      <c r="P94" s="127">
        <f t="shared" si="69"/>
        <v>0.013511112495755625</v>
      </c>
      <c r="Q94" s="182">
        <f t="shared" si="70"/>
        <v>74.0131503097276</v>
      </c>
      <c r="R94" s="127">
        <f t="shared" si="71"/>
        <v>0.002703897119662495</v>
      </c>
      <c r="S94" s="4">
        <v>0.05065690414507772</v>
      </c>
      <c r="T94" s="161">
        <f>S94/$S$7</f>
        <v>0.06987691471340046</v>
      </c>
      <c r="U94" s="13">
        <f t="shared" si="108"/>
        <v>14.310877978821633</v>
      </c>
      <c r="V94" s="161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66</v>
      </c>
      <c r="B95" s="4"/>
      <c r="C95" s="151">
        <f>SUM(C96:C100)</f>
        <v>0.04462335034195024</v>
      </c>
      <c r="D95" s="13"/>
      <c r="E95" s="13"/>
      <c r="F95" s="134">
        <f t="shared" si="66"/>
        <v>0</v>
      </c>
      <c r="G95" s="134">
        <f t="shared" si="67"/>
        <v>0</v>
      </c>
      <c r="H95" s="183"/>
      <c r="I95" s="184">
        <f>SUM(I96:I100)</f>
        <v>8.750509640660084</v>
      </c>
      <c r="J95" s="236"/>
      <c r="K95" s="144">
        <f>SUM(K96:K100)</f>
        <v>8.750509640660084</v>
      </c>
      <c r="L95" s="236"/>
      <c r="M95" s="236"/>
      <c r="N95" s="185">
        <f t="shared" si="103"/>
        <v>0</v>
      </c>
      <c r="O95" s="127"/>
      <c r="P95" s="127"/>
      <c r="Q95" s="182"/>
      <c r="R95" s="127"/>
      <c r="S95" s="4"/>
      <c r="T95" s="161"/>
      <c r="U95" s="13"/>
      <c r="V95" s="161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67</v>
      </c>
      <c r="B96" s="1" t="s">
        <v>136</v>
      </c>
      <c r="C96" s="149">
        <v>0.00839129737774614</v>
      </c>
      <c r="D96" s="13">
        <v>1.8363586401315442</v>
      </c>
      <c r="E96" s="13">
        <v>1.8363586401315442</v>
      </c>
      <c r="F96" s="134">
        <f t="shared" si="66"/>
        <v>-0.11707395334982684</v>
      </c>
      <c r="G96" s="134">
        <f t="shared" si="67"/>
        <v>1.953432593481371</v>
      </c>
      <c r="H96" s="183">
        <f t="shared" si="68"/>
        <v>0.006204938683671014</v>
      </c>
      <c r="I96" s="184">
        <f>J96*$D96</f>
        <v>3.5757710173365673</v>
      </c>
      <c r="J96" s="236">
        <v>1.94720733695049</v>
      </c>
      <c r="K96" s="144">
        <f>L96*$D96</f>
        <v>3.5757710173365673</v>
      </c>
      <c r="L96" s="236">
        <v>1.94720733695049</v>
      </c>
      <c r="M96" s="236">
        <v>1.94720733695049</v>
      </c>
      <c r="N96" s="185">
        <f t="shared" si="103"/>
        <v>0</v>
      </c>
      <c r="O96" s="127">
        <v>0.0041618060537907215</v>
      </c>
      <c r="P96" s="127">
        <f t="shared" si="69"/>
        <v>0.006585935123013474</v>
      </c>
      <c r="Q96" s="182">
        <f t="shared" si="70"/>
        <v>151.83872621302683</v>
      </c>
      <c r="R96" s="127">
        <f t="shared" si="71"/>
        <v>0.005547072280298083</v>
      </c>
      <c r="S96" s="4">
        <v>0.007972583232278691</v>
      </c>
      <c r="T96" s="161">
        <f>S96/$S$7</f>
        <v>0.010997504248817335</v>
      </c>
      <c r="U96" s="13">
        <f t="shared" si="108"/>
        <v>90.92972163275495</v>
      </c>
      <c r="V96" s="161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68</v>
      </c>
      <c r="B97" s="1" t="s">
        <v>137</v>
      </c>
      <c r="C97" s="149">
        <v>0.009143382200767203</v>
      </c>
      <c r="D97" s="13">
        <v>0.99751838502818</v>
      </c>
      <c r="E97" s="13">
        <v>0.99751838502818</v>
      </c>
      <c r="F97" s="134">
        <f t="shared" si="66"/>
        <v>-0.06359510518382085</v>
      </c>
      <c r="G97" s="134">
        <f t="shared" si="67"/>
        <v>1.061113490212001</v>
      </c>
      <c r="H97" s="183">
        <f t="shared" si="68"/>
        <v>0.0033705509804397545</v>
      </c>
      <c r="I97" s="184">
        <f>J97*$D97</f>
        <v>1.1848821406644645</v>
      </c>
      <c r="J97" s="236">
        <v>1.18782987707138</v>
      </c>
      <c r="K97" s="144">
        <f>L97*$D97</f>
        <v>1.1848821406644645</v>
      </c>
      <c r="L97" s="236">
        <v>1.18782987707138</v>
      </c>
      <c r="M97" s="236">
        <v>1.18782987707138</v>
      </c>
      <c r="N97" s="185">
        <f t="shared" si="103"/>
        <v>0</v>
      </c>
      <c r="O97" s="127">
        <v>0.00284301911975339</v>
      </c>
      <c r="P97" s="127">
        <f t="shared" si="69"/>
        <v>0.004498993762366285</v>
      </c>
      <c r="Q97" s="182">
        <f t="shared" si="70"/>
        <v>222.27192408331797</v>
      </c>
      <c r="R97" s="127">
        <f t="shared" si="71"/>
        <v>0.008120184221259047</v>
      </c>
      <c r="S97" s="4">
        <v>0.008687140061735201</v>
      </c>
      <c r="T97" s="161">
        <f>S97/$S$7</f>
        <v>0.01198317495792367</v>
      </c>
      <c r="U97" s="13">
        <f t="shared" si="108"/>
        <v>83.45033795394659</v>
      </c>
      <c r="V97" s="161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236</v>
      </c>
      <c r="B98" s="1" t="s">
        <v>138</v>
      </c>
      <c r="C98" s="149">
        <v>0.00657707604979004</v>
      </c>
      <c r="D98" s="13">
        <v>1.7985514985865112</v>
      </c>
      <c r="E98" s="13">
        <v>1.7985514985865112</v>
      </c>
      <c r="F98" s="134">
        <f t="shared" si="66"/>
        <v>-0.11466362269392817</v>
      </c>
      <c r="G98" s="134">
        <f t="shared" si="67"/>
        <v>1.9132151212804394</v>
      </c>
      <c r="H98" s="183">
        <f t="shared" si="68"/>
        <v>0.006077190764519995</v>
      </c>
      <c r="I98" s="184">
        <f>J98*$D98</f>
        <v>0.878035131785052</v>
      </c>
      <c r="J98" s="236">
        <v>0.48819015328452</v>
      </c>
      <c r="K98" s="144">
        <f>L98*$D98</f>
        <v>0.878035131785052</v>
      </c>
      <c r="L98" s="236">
        <v>0.48819015328452</v>
      </c>
      <c r="M98" s="236">
        <v>0.48819015328452</v>
      </c>
      <c r="N98" s="185">
        <f t="shared" si="103"/>
        <v>0</v>
      </c>
      <c r="O98" s="127">
        <v>0.012283460075991385</v>
      </c>
      <c r="P98" s="127">
        <f t="shared" si="69"/>
        <v>0.019438212665609578</v>
      </c>
      <c r="Q98" s="182">
        <f t="shared" si="70"/>
        <v>51.44505913186233</v>
      </c>
      <c r="R98" s="127">
        <f t="shared" si="71"/>
        <v>0.0018794247593218172</v>
      </c>
      <c r="S98" s="4">
        <v>0.006248889042001984</v>
      </c>
      <c r="T98" s="161">
        <f>S98/$S$7</f>
        <v>0.00861981390317364</v>
      </c>
      <c r="U98" s="13">
        <f t="shared" si="108"/>
        <v>116.01178531613314</v>
      </c>
      <c r="V98" s="161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69</v>
      </c>
      <c r="B99" s="1" t="s">
        <v>139</v>
      </c>
      <c r="C99" s="149">
        <v>0.007875941203753992</v>
      </c>
      <c r="D99" s="13">
        <v>1.0015034240343579</v>
      </c>
      <c r="E99" s="13">
        <v>1.0015034240343579</v>
      </c>
      <c r="F99" s="134">
        <f t="shared" si="66"/>
        <v>-0.06384916463632141</v>
      </c>
      <c r="G99" s="134">
        <f t="shared" si="67"/>
        <v>1.0653525886706794</v>
      </c>
      <c r="H99" s="183">
        <f t="shared" si="68"/>
        <v>0.0033840161729925557</v>
      </c>
      <c r="I99" s="184">
        <f>J99*$D99</f>
        <v>0.8006350582651777</v>
      </c>
      <c r="J99" s="236">
        <v>0.7994331712217</v>
      </c>
      <c r="K99" s="144">
        <f>L99*$D99</f>
        <v>0.8006350582651777</v>
      </c>
      <c r="L99" s="236">
        <v>0.7994331712217</v>
      </c>
      <c r="M99" s="236">
        <v>0.7994331712217</v>
      </c>
      <c r="N99" s="185">
        <f t="shared" si="103"/>
        <v>0</v>
      </c>
      <c r="O99" s="127">
        <v>0.006418424894356312</v>
      </c>
      <c r="P99" s="127">
        <f t="shared" si="69"/>
        <v>0.010156967768275276</v>
      </c>
      <c r="Q99" s="182">
        <f t="shared" si="70"/>
        <v>98.45458042344531</v>
      </c>
      <c r="R99" s="127">
        <f t="shared" si="71"/>
        <v>0.003596807530965817</v>
      </c>
      <c r="S99" s="4">
        <v>0.007482942619336346</v>
      </c>
      <c r="T99" s="161">
        <f>S99/$S$7</f>
        <v>0.010322086437006307</v>
      </c>
      <c r="U99" s="13">
        <f t="shared" si="108"/>
        <v>96.87963824976725</v>
      </c>
      <c r="V99" s="161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140</v>
      </c>
      <c r="B100" s="1" t="s">
        <v>141</v>
      </c>
      <c r="C100" s="149">
        <v>0.012635653509892862</v>
      </c>
      <c r="D100" s="13">
        <v>1.2229500879544015</v>
      </c>
      <c r="E100" s="13">
        <v>1.2229500879544015</v>
      </c>
      <c r="F100" s="134">
        <f t="shared" si="66"/>
        <v>-0.0779671238599036</v>
      </c>
      <c r="G100" s="134">
        <f t="shared" si="67"/>
        <v>1.300917211814305</v>
      </c>
      <c r="H100" s="183">
        <f t="shared" si="68"/>
        <v>0.004132270321881982</v>
      </c>
      <c r="I100" s="184">
        <f>J100*$D100</f>
        <v>2.3111862926088236</v>
      </c>
      <c r="J100" s="236">
        <v>1.88984515016037</v>
      </c>
      <c r="K100" s="144">
        <f>L100*$D100</f>
        <v>2.3111862926088236</v>
      </c>
      <c r="L100" s="236">
        <v>1.88984515016037</v>
      </c>
      <c r="M100" s="236">
        <v>1.88984515016037</v>
      </c>
      <c r="N100" s="185">
        <f t="shared" si="103"/>
        <v>0</v>
      </c>
      <c r="O100" s="127">
        <v>0.0027600549171353126</v>
      </c>
      <c r="P100" s="127">
        <f t="shared" si="69"/>
        <v>0.004367705362831779</v>
      </c>
      <c r="Q100" s="182">
        <f t="shared" si="70"/>
        <v>228.95317264524803</v>
      </c>
      <c r="R100" s="127">
        <f t="shared" si="71"/>
        <v>0.00836426799105877</v>
      </c>
      <c r="S100" s="4">
        <v>0.012005151857568076</v>
      </c>
      <c r="T100" s="161">
        <f>S100/$S$7</f>
        <v>0.016560091593244727</v>
      </c>
      <c r="U100" s="13">
        <f t="shared" si="108"/>
        <v>60.38613943463482</v>
      </c>
      <c r="V100" s="161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70</v>
      </c>
      <c r="B101" s="4"/>
      <c r="C101" s="151">
        <f>SUM(C102:C103)</f>
        <v>0.025094284268963214</v>
      </c>
      <c r="D101" s="13"/>
      <c r="E101" s="13"/>
      <c r="F101" s="134">
        <f t="shared" si="66"/>
        <v>0</v>
      </c>
      <c r="G101" s="134">
        <f t="shared" si="67"/>
        <v>0</v>
      </c>
      <c r="H101" s="183"/>
      <c r="I101" s="184">
        <f>SUM(I102:I103)</f>
        <v>12.474663622160588</v>
      </c>
      <c r="J101" s="236"/>
      <c r="K101" s="144">
        <f>SUM(K102:K103)</f>
        <v>12.474663622160588</v>
      </c>
      <c r="L101" s="236"/>
      <c r="M101" s="236"/>
      <c r="N101" s="185"/>
      <c r="O101" s="127"/>
      <c r="P101" s="127"/>
      <c r="Q101" s="182"/>
      <c r="R101" s="127"/>
      <c r="S101" s="4"/>
      <c r="T101" s="161"/>
      <c r="U101" s="13"/>
      <c r="V101" s="161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237</v>
      </c>
      <c r="B102" s="1" t="s">
        <v>143</v>
      </c>
      <c r="C102" s="149">
        <v>0.014490402625834868</v>
      </c>
      <c r="D102" s="13">
        <v>2.2256123854829735</v>
      </c>
      <c r="E102" s="13">
        <v>2.2256123854829735</v>
      </c>
      <c r="F102" s="134">
        <f t="shared" si="66"/>
        <v>-0.1418901705247324</v>
      </c>
      <c r="G102" s="134">
        <f t="shared" si="67"/>
        <v>2.3675025560077056</v>
      </c>
      <c r="H102" s="183">
        <f t="shared" si="68"/>
        <v>0.007520202254474315</v>
      </c>
      <c r="I102" s="184">
        <f>J102*$D102</f>
        <v>9.654670678205566</v>
      </c>
      <c r="J102" s="236">
        <v>4.33798389206503</v>
      </c>
      <c r="K102" s="144">
        <f>L102*$D102</f>
        <v>9.654670678205566</v>
      </c>
      <c r="L102" s="236">
        <v>4.33798389206503</v>
      </c>
      <c r="M102" s="236">
        <v>4.33798389206503</v>
      </c>
      <c r="N102" s="185">
        <f>M102-L102</f>
        <v>0</v>
      </c>
      <c r="O102" s="127">
        <v>0.0029851087221217723</v>
      </c>
      <c r="P102" s="127">
        <f t="shared" si="69"/>
        <v>0.004723846360194719</v>
      </c>
      <c r="Q102" s="182">
        <f t="shared" si="70"/>
        <v>211.6918976083675</v>
      </c>
      <c r="R102" s="127">
        <f t="shared" si="71"/>
        <v>0.007733667730718424</v>
      </c>
      <c r="S102" s="4">
        <v>0.008578662771469518</v>
      </c>
      <c r="T102" s="161">
        <f>S102/$S$7</f>
        <v>0.011833539710998053</v>
      </c>
      <c r="U102" s="13">
        <f t="shared" si="108"/>
        <v>84.50556844547565</v>
      </c>
      <c r="V102" s="161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238</v>
      </c>
      <c r="B103" s="1" t="s">
        <v>123</v>
      </c>
      <c r="C103" s="149">
        <v>0.010603881643128345</v>
      </c>
      <c r="D103" s="13">
        <v>8.02446598101354</v>
      </c>
      <c r="E103" s="13">
        <v>8.02446598101354</v>
      </c>
      <c r="F103" s="134">
        <f t="shared" si="66"/>
        <v>-0.5115863183736025</v>
      </c>
      <c r="G103" s="134">
        <f t="shared" si="67"/>
        <v>8.536052299387142</v>
      </c>
      <c r="H103" s="183">
        <f t="shared" si="68"/>
        <v>0.02711415858169528</v>
      </c>
      <c r="I103" s="184">
        <f>J103*$D103</f>
        <v>2.8199929439550226</v>
      </c>
      <c r="J103" s="236">
        <v>0.35142437523286</v>
      </c>
      <c r="K103" s="144">
        <f>L103*$D103</f>
        <v>2.8199929439550226</v>
      </c>
      <c r="L103" s="236">
        <v>0.35142437523286</v>
      </c>
      <c r="M103" s="236">
        <v>0.35142437523286</v>
      </c>
      <c r="N103" s="185">
        <f>M103-L103</f>
        <v>0</v>
      </c>
      <c r="O103" s="127">
        <v>0.023893015486953908</v>
      </c>
      <c r="P103" s="127">
        <f t="shared" si="69"/>
        <v>0.03780999110876574</v>
      </c>
      <c r="Q103" s="182">
        <f t="shared" si="70"/>
        <v>26.44803584119763</v>
      </c>
      <c r="R103" s="127">
        <f t="shared" si="71"/>
        <v>0.000966217052408668</v>
      </c>
      <c r="S103" s="4">
        <v>0.006277749972439644</v>
      </c>
      <c r="T103" s="161">
        <f>S103/$S$7</f>
        <v>0.008659625115658438</v>
      </c>
      <c r="U103" s="13">
        <f t="shared" si="108"/>
        <v>115.47844007609382</v>
      </c>
      <c r="V103" s="161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72</v>
      </c>
      <c r="B104" s="3"/>
      <c r="C104" s="151">
        <f>SUM(C105)</f>
        <v>0.012289987783434712</v>
      </c>
      <c r="D104" s="13">
        <v>0</v>
      </c>
      <c r="E104" s="13">
        <v>0</v>
      </c>
      <c r="F104" s="134">
        <f t="shared" si="66"/>
        <v>0</v>
      </c>
      <c r="G104" s="134">
        <f t="shared" si="67"/>
        <v>0</v>
      </c>
      <c r="H104" s="183"/>
      <c r="I104" s="184">
        <f>SUM(I105)</f>
        <v>3.2628495466671144</v>
      </c>
      <c r="J104" s="236"/>
      <c r="K104" s="144">
        <f>SUM(K105)</f>
        <v>3.2628495466671144</v>
      </c>
      <c r="L104" s="236"/>
      <c r="M104" s="236"/>
      <c r="N104" s="185">
        <f>M104-L104</f>
        <v>0</v>
      </c>
      <c r="O104" s="127"/>
      <c r="P104" s="127"/>
      <c r="Q104" s="182"/>
      <c r="R104" s="127"/>
      <c r="S104" s="4"/>
      <c r="T104" s="161"/>
      <c r="U104" s="13"/>
      <c r="V104" s="161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0</v>
      </c>
    </row>
    <row r="105" spans="1:59" ht="12.75">
      <c r="A105" s="1" t="s">
        <v>73</v>
      </c>
      <c r="B105" s="1" t="s">
        <v>144</v>
      </c>
      <c r="C105" s="149">
        <v>0.012289987783434712</v>
      </c>
      <c r="D105" s="13">
        <v>2.176500262728471</v>
      </c>
      <c r="E105" s="13">
        <v>2.176500262728471</v>
      </c>
      <c r="F105" s="134">
        <f t="shared" si="66"/>
        <v>-0.13875910982524955</v>
      </c>
      <c r="G105" s="134">
        <f t="shared" si="67"/>
        <v>2.3152593725537205</v>
      </c>
      <c r="H105" s="183">
        <f t="shared" si="68"/>
        <v>0.00735425552508447</v>
      </c>
      <c r="I105" s="184">
        <f>J105*$D105</f>
        <v>3.2628495466671144</v>
      </c>
      <c r="J105" s="236">
        <v>1.49912664957678</v>
      </c>
      <c r="K105" s="144">
        <f>L105*$D105</f>
        <v>3.2628495466671144</v>
      </c>
      <c r="L105" s="236">
        <v>1.49912664957678</v>
      </c>
      <c r="M105" s="236">
        <v>1.49912664957678</v>
      </c>
      <c r="N105" s="185">
        <f>M105-L105</f>
        <v>0</v>
      </c>
      <c r="O105" s="127">
        <v>0.01758398098421514</v>
      </c>
      <c r="P105" s="127">
        <f t="shared" si="69"/>
        <v>0.027826130403376774</v>
      </c>
      <c r="Q105" s="182">
        <f t="shared" si="70"/>
        <v>35.93744388830462</v>
      </c>
      <c r="R105" s="127">
        <f t="shared" si="71"/>
        <v>0.0013128903527411145</v>
      </c>
      <c r="S105" s="4">
        <v>0.011676734373277478</v>
      </c>
      <c r="T105" s="161">
        <f>S105/$S$7</f>
        <v>0.016107067451176352</v>
      </c>
      <c r="U105" s="13">
        <f t="shared" si="108"/>
        <v>62.08454785647319</v>
      </c>
      <c r="V105" s="161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74</v>
      </c>
      <c r="B106" s="3"/>
      <c r="C106" s="151">
        <f>SUM(C107:C109)</f>
        <v>0.03760720768029911</v>
      </c>
      <c r="D106" s="13"/>
      <c r="E106" s="13"/>
      <c r="F106" s="134">
        <f t="shared" si="66"/>
        <v>0</v>
      </c>
      <c r="G106" s="134">
        <f t="shared" si="67"/>
        <v>0</v>
      </c>
      <c r="H106" s="183"/>
      <c r="I106" s="184">
        <f>SUM(I107:I109)</f>
        <v>12.72451077862464</v>
      </c>
      <c r="J106" s="236"/>
      <c r="K106" s="144">
        <f>SUM(K107:K109)</f>
        <v>12.72451077862464</v>
      </c>
      <c r="L106" s="236"/>
      <c r="M106" s="236"/>
      <c r="N106" s="185">
        <f>M106-L106</f>
        <v>0</v>
      </c>
      <c r="O106" s="127"/>
      <c r="P106" s="127"/>
      <c r="Q106" s="182"/>
      <c r="R106" s="127"/>
      <c r="S106" s="4"/>
      <c r="T106" s="161"/>
      <c r="U106" s="13"/>
      <c r="V106" s="161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0</v>
      </c>
    </row>
    <row r="107" spans="1:59" ht="12.75">
      <c r="A107" s="1" t="s">
        <v>75</v>
      </c>
      <c r="B107" s="3"/>
      <c r="C107" s="149">
        <v>0.013973275124096058</v>
      </c>
      <c r="D107" s="13">
        <v>2.769376559149876</v>
      </c>
      <c r="E107" s="13">
        <v>2.769376559149876</v>
      </c>
      <c r="F107" s="134">
        <f t="shared" si="66"/>
        <v>-0.17655693991822402</v>
      </c>
      <c r="G107" s="134">
        <f t="shared" si="67"/>
        <v>2.9459334990681</v>
      </c>
      <c r="H107" s="183">
        <f t="shared" si="68"/>
        <v>0.009357546704651255</v>
      </c>
      <c r="I107" s="184">
        <f>J107*$D107</f>
        <v>2.7930170893086284</v>
      </c>
      <c r="J107" s="236">
        <v>1.0085364087020399</v>
      </c>
      <c r="K107" s="144">
        <f>L107*$D107</f>
        <v>2.7930170893086284</v>
      </c>
      <c r="L107" s="236">
        <v>1.0085364087020399</v>
      </c>
      <c r="M107" s="236">
        <v>1.0085364087020399</v>
      </c>
      <c r="N107" s="185" t="s">
        <v>133</v>
      </c>
      <c r="O107" s="127">
        <v>0.00584900440540414</v>
      </c>
      <c r="P107" s="127">
        <f t="shared" si="69"/>
        <v>0.009255876667564845</v>
      </c>
      <c r="Q107" s="182">
        <f t="shared" si="70"/>
        <v>108.03946896832332</v>
      </c>
      <c r="R107" s="127">
        <f t="shared" si="71"/>
        <v>0.003946968987684346</v>
      </c>
      <c r="S107" s="4">
        <v>0.013276028001322897</v>
      </c>
      <c r="T107" s="161">
        <f>S107/$S$7</f>
        <v>0.018313157743006268</v>
      </c>
      <c r="U107" s="13">
        <f>1/T107</f>
        <v>54.60554722638681</v>
      </c>
      <c r="V107" s="161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76</v>
      </c>
      <c r="B108" s="4"/>
      <c r="C108" s="149">
        <v>0.014880385788074107</v>
      </c>
      <c r="D108" s="13">
        <v>0.7960634279622203</v>
      </c>
      <c r="E108" s="13">
        <v>0.7960634279622203</v>
      </c>
      <c r="F108" s="134">
        <f t="shared" si="66"/>
        <v>-0.05075168357204785</v>
      </c>
      <c r="G108" s="134">
        <f t="shared" si="67"/>
        <v>0.8468151115342681</v>
      </c>
      <c r="H108" s="183">
        <f t="shared" si="68"/>
        <v>0.0026898475335213933</v>
      </c>
      <c r="I108" s="184">
        <f>J108*$D108</f>
        <v>2.21180286154027</v>
      </c>
      <c r="J108" s="236">
        <v>2.77842541668079</v>
      </c>
      <c r="K108" s="144">
        <f>L108*$D108</f>
        <v>2.21180286154027</v>
      </c>
      <c r="L108" s="236">
        <v>2.77842541668079</v>
      </c>
      <c r="M108" s="236">
        <v>2.77842541668079</v>
      </c>
      <c r="N108" s="185" t="s">
        <v>133</v>
      </c>
      <c r="O108" s="127">
        <v>0.0032320828438088894</v>
      </c>
      <c r="P108" s="127">
        <f t="shared" si="69"/>
        <v>0.005114675611118861</v>
      </c>
      <c r="Q108" s="182">
        <f t="shared" si="70"/>
        <v>195.51582075431855</v>
      </c>
      <c r="R108" s="127">
        <f t="shared" si="71"/>
        <v>0.007142712644628087</v>
      </c>
      <c r="S108" s="4">
        <v>0.01413787509646125</v>
      </c>
      <c r="T108" s="161">
        <f>S108/$S$7</f>
        <v>0.019502002915828116</v>
      </c>
      <c r="U108" s="13">
        <f>1/T108</f>
        <v>51.276784457271575</v>
      </c>
      <c r="V108" s="161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258</v>
      </c>
      <c r="B109" s="10"/>
      <c r="C109" s="146">
        <v>0.008753546768128947</v>
      </c>
      <c r="D109" s="13">
        <v>0.10524818049148003</v>
      </c>
      <c r="E109" s="9"/>
      <c r="F109" s="134">
        <f t="shared" si="66"/>
        <v>0</v>
      </c>
      <c r="G109" s="9">
        <v>0.10524818049148003</v>
      </c>
      <c r="H109" s="183">
        <f t="shared" si="68"/>
        <v>0.00035562688695210036</v>
      </c>
      <c r="I109" s="184">
        <f>J109*$D109</f>
        <v>7.719690827775742</v>
      </c>
      <c r="J109" s="236">
        <v>73.34749913705787</v>
      </c>
      <c r="K109" s="144">
        <f>L109*$D109</f>
        <v>7.719690827775742</v>
      </c>
      <c r="L109" s="236">
        <v>73.34749913705787</v>
      </c>
      <c r="M109" s="236">
        <v>73.34749913705787</v>
      </c>
      <c r="N109" s="185">
        <f>M109-L109</f>
        <v>0</v>
      </c>
      <c r="O109" s="127"/>
      <c r="P109" s="127"/>
      <c r="Q109" s="182"/>
      <c r="R109" s="127"/>
      <c r="S109" s="186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77</v>
      </c>
      <c r="B110" s="4"/>
      <c r="C110" s="151">
        <f>SUM(C111)</f>
        <v>0.0598463597331768</v>
      </c>
      <c r="D110" s="13"/>
      <c r="E110" s="9"/>
      <c r="F110" s="134">
        <f t="shared" si="66"/>
        <v>0</v>
      </c>
      <c r="G110" s="9"/>
      <c r="H110" s="183"/>
      <c r="I110" s="184">
        <f>SUM(I111)</f>
        <v>27.544364137289083</v>
      </c>
      <c r="J110" s="236"/>
      <c r="K110" s="144">
        <f>SUM(K111)</f>
        <v>27.544364137289083</v>
      </c>
      <c r="L110" s="236"/>
      <c r="M110" s="236"/>
      <c r="N110" s="185">
        <f>M110-L110</f>
        <v>0</v>
      </c>
      <c r="O110" s="127"/>
      <c r="P110" s="127"/>
      <c r="Q110" s="127"/>
      <c r="R110" s="127"/>
      <c r="S110" s="186"/>
      <c r="Y110" s="9"/>
      <c r="BE110">
        <f t="shared" si="64"/>
        <v>0</v>
      </c>
      <c r="BF110" s="13">
        <f t="shared" si="65"/>
        <v>0</v>
      </c>
      <c r="BG110" s="13" t="s">
        <v>0</v>
      </c>
    </row>
    <row r="111" spans="1:59" ht="12.75">
      <c r="A111" s="1" t="s">
        <v>78</v>
      </c>
      <c r="B111" s="1" t="s">
        <v>145</v>
      </c>
      <c r="C111" s="146">
        <v>0.0598463597331768</v>
      </c>
      <c r="D111" s="13">
        <v>122.36153463939469</v>
      </c>
      <c r="E111" s="9"/>
      <c r="F111" s="134">
        <f t="shared" si="66"/>
        <v>0</v>
      </c>
      <c r="G111" s="9">
        <v>122.36153463939469</v>
      </c>
      <c r="H111" s="183">
        <f t="shared" si="68"/>
        <v>0.4134518187705119</v>
      </c>
      <c r="I111" s="184">
        <f>J111*$D111</f>
        <v>27.544364137289083</v>
      </c>
      <c r="J111" s="236">
        <v>0.225106396536</v>
      </c>
      <c r="K111" s="144">
        <f>L111*$D111</f>
        <v>27.544364137289083</v>
      </c>
      <c r="L111" s="236">
        <v>0.225106396536</v>
      </c>
      <c r="M111" s="236">
        <v>0.225106396536</v>
      </c>
      <c r="N111" s="185">
        <f>M111-L111</f>
        <v>0</v>
      </c>
      <c r="O111" s="127"/>
      <c r="P111" s="127"/>
      <c r="Q111" s="127"/>
      <c r="R111" s="127"/>
      <c r="S111" s="186"/>
      <c r="W111" s="13" t="s">
        <v>0</v>
      </c>
      <c r="Y111" s="9">
        <v>122.36153463939469</v>
      </c>
      <c r="AM111" s="13" t="s">
        <v>0</v>
      </c>
      <c r="AN111" t="s">
        <v>0</v>
      </c>
      <c r="BC111" t="s">
        <v>0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77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72"/>
      <c r="M113" s="72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9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50" t="s">
        <v>240</v>
      </c>
      <c r="B1" s="50"/>
      <c r="C1" s="50" t="s">
        <v>241</v>
      </c>
      <c r="D1" s="80">
        <v>39052</v>
      </c>
      <c r="E1" s="80">
        <v>39083</v>
      </c>
      <c r="F1" s="80">
        <v>39114</v>
      </c>
      <c r="G1" s="80">
        <v>39142</v>
      </c>
      <c r="H1" s="80">
        <v>39173</v>
      </c>
      <c r="I1" s="80">
        <v>39203</v>
      </c>
      <c r="J1" s="80">
        <v>39234</v>
      </c>
      <c r="K1" s="80">
        <v>39264</v>
      </c>
      <c r="L1" s="80">
        <v>39295</v>
      </c>
      <c r="M1" s="80">
        <v>39326</v>
      </c>
      <c r="N1" s="80">
        <v>39356</v>
      </c>
      <c r="O1" s="80">
        <v>39387</v>
      </c>
      <c r="P1" s="80">
        <v>39417</v>
      </c>
      <c r="Q1" s="80"/>
    </row>
    <row r="2" ht="12.75">
      <c r="C2" t="s">
        <v>0</v>
      </c>
    </row>
    <row r="4" spans="1:3" ht="12.75">
      <c r="A4">
        <v>10000</v>
      </c>
      <c r="C4" s="71" t="s">
        <v>1</v>
      </c>
    </row>
    <row r="5" spans="1:3" ht="12.75">
      <c r="A5">
        <v>10100</v>
      </c>
      <c r="C5" s="71" t="s">
        <v>163</v>
      </c>
    </row>
    <row r="6" spans="1:17" ht="12.75">
      <c r="A6">
        <v>10101</v>
      </c>
      <c r="C6" s="1" t="s">
        <v>3</v>
      </c>
      <c r="D6" s="229">
        <v>0.6317737973588701</v>
      </c>
      <c r="E6" s="239">
        <v>0.62675785509027</v>
      </c>
      <c r="F6" s="229">
        <v>0.64107455006541</v>
      </c>
      <c r="G6" s="229">
        <v>0.66806285360723</v>
      </c>
      <c r="H6" s="229">
        <v>0.67469531038044</v>
      </c>
      <c r="I6" s="229">
        <v>0.67611967257362</v>
      </c>
      <c r="J6" s="231">
        <v>0.6762900147664</v>
      </c>
      <c r="K6" s="229">
        <v>0.70155691451776</v>
      </c>
      <c r="L6" s="229"/>
      <c r="M6" s="229"/>
      <c r="N6" s="229"/>
      <c r="O6" s="229"/>
      <c r="P6" s="229"/>
      <c r="Q6" s="229"/>
    </row>
    <row r="7" spans="1:17" ht="12.75">
      <c r="A7">
        <v>10103</v>
      </c>
      <c r="C7" s="1" t="s">
        <v>4</v>
      </c>
      <c r="D7" s="229">
        <v>0.631195141393604</v>
      </c>
      <c r="E7" s="239">
        <v>0.6315312862559888</v>
      </c>
      <c r="F7" s="229">
        <v>0.6339160948103371</v>
      </c>
      <c r="G7" s="229">
        <v>0.6412196329577842</v>
      </c>
      <c r="H7" s="229">
        <v>0.6442291636035874</v>
      </c>
      <c r="I7" s="229">
        <v>0.6542516764113872</v>
      </c>
      <c r="J7" s="231">
        <v>0.6572061622424007</v>
      </c>
      <c r="K7" s="229">
        <v>0.6614777161915475</v>
      </c>
      <c r="L7" s="229"/>
      <c r="M7" s="229"/>
      <c r="N7" s="229"/>
      <c r="O7" s="229"/>
      <c r="P7" s="229"/>
      <c r="Q7" s="229"/>
    </row>
    <row r="8" spans="1:17" ht="12.75">
      <c r="A8">
        <v>10106</v>
      </c>
      <c r="C8" s="1" t="s">
        <v>5</v>
      </c>
      <c r="D8" s="229">
        <v>1.51232105854347</v>
      </c>
      <c r="E8" s="239">
        <v>1.51663837564664</v>
      </c>
      <c r="F8" s="229">
        <v>1.49000943754867</v>
      </c>
      <c r="G8" s="229">
        <v>1.50835641702987</v>
      </c>
      <c r="H8" s="229">
        <v>1.49564105369139</v>
      </c>
      <c r="I8" s="229">
        <v>1.48585279739197</v>
      </c>
      <c r="J8" s="231">
        <v>1.49704198148629</v>
      </c>
      <c r="K8" s="229">
        <v>1.52216395738496</v>
      </c>
      <c r="L8" s="229"/>
      <c r="M8" s="229"/>
      <c r="N8" s="229"/>
      <c r="O8" s="229"/>
      <c r="P8" s="229"/>
      <c r="Q8" s="229"/>
    </row>
    <row r="9" spans="1:17" ht="12.75">
      <c r="A9">
        <v>10200</v>
      </c>
      <c r="C9" s="71" t="s">
        <v>165</v>
      </c>
      <c r="D9" s="229"/>
      <c r="E9" s="239"/>
      <c r="F9" s="229"/>
      <c r="G9" s="229"/>
      <c r="H9" s="229"/>
      <c r="I9" s="229"/>
      <c r="J9" s="231"/>
      <c r="K9" s="229"/>
      <c r="L9" s="229"/>
      <c r="M9" s="229"/>
      <c r="N9" s="229"/>
      <c r="O9" s="229"/>
      <c r="P9" s="229"/>
      <c r="Q9" s="229"/>
    </row>
    <row r="10" spans="1:17" ht="12.75">
      <c r="A10">
        <v>10201</v>
      </c>
      <c r="C10" s="1" t="s">
        <v>7</v>
      </c>
      <c r="D10" s="229">
        <v>2.37342256794564</v>
      </c>
      <c r="E10" s="239">
        <v>2.36897708400998</v>
      </c>
      <c r="F10" s="229">
        <v>2.35537028836962</v>
      </c>
      <c r="G10" s="229">
        <v>2.3817187904172</v>
      </c>
      <c r="H10" s="229">
        <v>2.3556390466728</v>
      </c>
      <c r="I10" s="229">
        <v>2.37850381807782</v>
      </c>
      <c r="J10" s="231">
        <v>2.4026728536078</v>
      </c>
      <c r="K10" s="229">
        <v>2.38334570865523</v>
      </c>
      <c r="L10" s="229"/>
      <c r="M10" s="229"/>
      <c r="N10" s="229"/>
      <c r="O10" s="229"/>
      <c r="P10" s="229"/>
      <c r="Q10" s="229"/>
    </row>
    <row r="11" spans="1:17" ht="12.75">
      <c r="A11">
        <v>10202</v>
      </c>
      <c r="C11" s="1" t="s">
        <v>8</v>
      </c>
      <c r="D11" s="229">
        <v>3.5825716949798</v>
      </c>
      <c r="E11" s="239">
        <v>3.56535303477476</v>
      </c>
      <c r="F11" s="229">
        <v>3.63022460656404</v>
      </c>
      <c r="G11" s="229">
        <v>3.63364655132776</v>
      </c>
      <c r="H11" s="229">
        <v>3.61314228045749</v>
      </c>
      <c r="I11" s="229">
        <v>3.64804966705373</v>
      </c>
      <c r="J11" s="231">
        <v>3.64821011488715</v>
      </c>
      <c r="K11" s="229">
        <v>3.68865029776863</v>
      </c>
      <c r="L11" s="229"/>
      <c r="M11" s="229"/>
      <c r="N11" s="229"/>
      <c r="O11" s="229"/>
      <c r="P11" s="229"/>
      <c r="Q11" s="229"/>
    </row>
    <row r="12" spans="1:17" ht="12.75">
      <c r="A12">
        <v>10204</v>
      </c>
      <c r="C12" s="1" t="s">
        <v>9</v>
      </c>
      <c r="D12" s="229">
        <v>2.12696890713095</v>
      </c>
      <c r="E12" s="239">
        <v>2.13109526712469</v>
      </c>
      <c r="F12" s="229">
        <v>2.11117105467396</v>
      </c>
      <c r="G12" s="229">
        <v>2.10947213832188</v>
      </c>
      <c r="H12" s="229">
        <v>2.0943157499242</v>
      </c>
      <c r="I12" s="229">
        <v>2.10815699335875</v>
      </c>
      <c r="J12" s="231">
        <v>2.12158059959849</v>
      </c>
      <c r="K12" s="229">
        <v>2.23444709710211</v>
      </c>
      <c r="L12" s="229"/>
      <c r="M12" s="229"/>
      <c r="N12" s="229"/>
      <c r="O12" s="229"/>
      <c r="P12" s="229"/>
      <c r="Q12" s="229"/>
    </row>
    <row r="13" spans="1:17" ht="12.75">
      <c r="A13">
        <v>10300</v>
      </c>
      <c r="C13" s="71" t="s">
        <v>243</v>
      </c>
      <c r="D13" s="229"/>
      <c r="E13" s="239"/>
      <c r="F13" s="229"/>
      <c r="G13" s="229"/>
      <c r="H13" s="229"/>
      <c r="I13" s="229"/>
      <c r="J13" s="231"/>
      <c r="K13" s="229"/>
      <c r="L13" s="229"/>
      <c r="M13" s="229"/>
      <c r="N13" s="229"/>
      <c r="O13" s="229"/>
      <c r="P13" s="229"/>
      <c r="Q13" s="229"/>
    </row>
    <row r="14" spans="1:17" ht="12.75">
      <c r="A14">
        <v>10301</v>
      </c>
      <c r="C14" s="1" t="s">
        <v>11</v>
      </c>
      <c r="D14" s="229">
        <v>7.19597833106862</v>
      </c>
      <c r="E14" s="239">
        <v>7.25843467353968</v>
      </c>
      <c r="F14" s="229">
        <v>7.54870101405584</v>
      </c>
      <c r="G14" s="229">
        <v>7.91770184898845</v>
      </c>
      <c r="H14" s="229">
        <v>7.75167466236111</v>
      </c>
      <c r="I14" s="229">
        <v>7.60598169583965</v>
      </c>
      <c r="J14" s="231">
        <v>7.25885637928298</v>
      </c>
      <c r="K14" s="229">
        <v>6.86646474135843</v>
      </c>
      <c r="L14" s="229"/>
      <c r="M14" s="229"/>
      <c r="N14" s="229"/>
      <c r="O14" s="229"/>
      <c r="P14" s="229"/>
      <c r="Q14" s="229"/>
    </row>
    <row r="15" spans="1:17" ht="12.75">
      <c r="A15">
        <v>10303</v>
      </c>
      <c r="C15" s="78" t="s">
        <v>252</v>
      </c>
      <c r="D15" s="229">
        <v>0.7755061012923145</v>
      </c>
      <c r="E15" s="239">
        <v>0.7780645700236236</v>
      </c>
      <c r="F15" s="229">
        <v>0.7759978477782262</v>
      </c>
      <c r="G15" s="229">
        <v>0.7761514997051265</v>
      </c>
      <c r="H15" s="229">
        <v>0.7777734480674411</v>
      </c>
      <c r="I15" s="229">
        <v>0.7775007852755166</v>
      </c>
      <c r="J15" s="231">
        <v>0.8010587059918243</v>
      </c>
      <c r="K15" s="229">
        <v>0.8127992204016404</v>
      </c>
      <c r="L15" s="229"/>
      <c r="M15" s="229"/>
      <c r="N15" s="229"/>
      <c r="O15" s="229"/>
      <c r="P15" s="229"/>
      <c r="Q15" s="229"/>
    </row>
    <row r="16" spans="1:17" ht="12.75">
      <c r="A16">
        <v>10400</v>
      </c>
      <c r="C16" s="71" t="s">
        <v>169</v>
      </c>
      <c r="D16" s="229"/>
      <c r="E16" s="239"/>
      <c r="F16" s="229"/>
      <c r="G16" s="229"/>
      <c r="H16" s="229"/>
      <c r="I16" s="229"/>
      <c r="J16" s="231"/>
      <c r="K16" s="229"/>
      <c r="L16" s="229"/>
      <c r="M16" s="229"/>
      <c r="N16" s="229"/>
      <c r="O16" s="229"/>
      <c r="P16" s="229"/>
      <c r="Q16" s="229"/>
    </row>
    <row r="17" spans="1:17" ht="12.75">
      <c r="A17">
        <v>10401</v>
      </c>
      <c r="C17" s="1" t="s">
        <v>13</v>
      </c>
      <c r="D17" s="229">
        <v>1.3316362738701</v>
      </c>
      <c r="E17" s="239">
        <v>1.33704995710206</v>
      </c>
      <c r="F17" s="229">
        <v>1.33348689950298</v>
      </c>
      <c r="G17" s="229">
        <v>1.3526928318844</v>
      </c>
      <c r="H17" s="229">
        <v>1.35559884817736</v>
      </c>
      <c r="I17" s="229">
        <v>1.35218644565747</v>
      </c>
      <c r="J17" s="231">
        <v>1.35577244169655</v>
      </c>
      <c r="K17" s="229">
        <v>1.3797998696189997</v>
      </c>
      <c r="L17" s="229"/>
      <c r="M17" s="229"/>
      <c r="N17" s="229"/>
      <c r="O17" s="229"/>
      <c r="P17" s="229"/>
      <c r="Q17" s="229"/>
    </row>
    <row r="18" spans="1:17" ht="12.75">
      <c r="A18">
        <v>10403</v>
      </c>
      <c r="C18" s="1" t="s">
        <v>14</v>
      </c>
      <c r="D18" s="230" t="s">
        <v>320</v>
      </c>
      <c r="E18" s="230" t="s">
        <v>320</v>
      </c>
      <c r="F18" s="230" t="s">
        <v>320</v>
      </c>
      <c r="G18" s="230" t="s">
        <v>320</v>
      </c>
      <c r="H18" s="230" t="s">
        <v>320</v>
      </c>
      <c r="I18" s="230" t="s">
        <v>320</v>
      </c>
      <c r="J18" s="230" t="s">
        <v>320</v>
      </c>
      <c r="K18" s="230" t="s">
        <v>320</v>
      </c>
      <c r="L18" s="230"/>
      <c r="M18" s="230"/>
      <c r="N18" s="230"/>
      <c r="O18" s="230"/>
      <c r="P18" s="230"/>
      <c r="Q18" s="230"/>
    </row>
    <row r="19" spans="1:17" ht="12.75">
      <c r="A19">
        <v>10500</v>
      </c>
      <c r="C19" s="71" t="s">
        <v>244</v>
      </c>
      <c r="D19" s="229"/>
      <c r="E19" s="239"/>
      <c r="F19" s="229"/>
      <c r="G19" s="229"/>
      <c r="H19" s="229"/>
      <c r="I19" s="229"/>
      <c r="J19" s="231"/>
      <c r="K19" s="229"/>
      <c r="L19" s="229"/>
      <c r="M19" s="229"/>
      <c r="N19" s="229"/>
      <c r="O19" s="229"/>
      <c r="P19" s="229"/>
      <c r="Q19" s="229"/>
    </row>
    <row r="20" spans="1:17" ht="12.75">
      <c r="A20">
        <v>10501</v>
      </c>
      <c r="C20" s="1" t="s">
        <v>16</v>
      </c>
      <c r="D20" s="229">
        <v>1.25396842260631</v>
      </c>
      <c r="E20" s="239">
        <v>1.24751934865318</v>
      </c>
      <c r="F20" s="229">
        <v>1.2375447202597099</v>
      </c>
      <c r="G20" s="229">
        <v>1.25086190259601</v>
      </c>
      <c r="H20" s="229">
        <v>1.2551406355408</v>
      </c>
      <c r="I20" s="229">
        <v>1.26466166216542</v>
      </c>
      <c r="J20" s="231">
        <v>1.24491862878838</v>
      </c>
      <c r="K20" s="229">
        <v>1.23999097285613</v>
      </c>
      <c r="L20" s="229"/>
      <c r="M20" s="229"/>
      <c r="N20" s="229"/>
      <c r="O20" s="229"/>
      <c r="P20" s="229"/>
      <c r="Q20" s="229"/>
    </row>
    <row r="21" spans="1:17" ht="12.75">
      <c r="A21">
        <v>10502</v>
      </c>
      <c r="C21" s="1" t="s">
        <v>17</v>
      </c>
      <c r="D21" s="229">
        <v>0.59091255109626</v>
      </c>
      <c r="E21" s="239">
        <v>0.59066512457744</v>
      </c>
      <c r="F21" s="229">
        <v>0.58860365241465</v>
      </c>
      <c r="G21" s="229">
        <v>0.5878113029199</v>
      </c>
      <c r="H21" s="229">
        <v>0.58915302999917</v>
      </c>
      <c r="I21" s="229">
        <v>0.58621456887069</v>
      </c>
      <c r="J21" s="231">
        <v>0.5876661651945801</v>
      </c>
      <c r="K21" s="229">
        <v>0.59574309702897</v>
      </c>
      <c r="L21" s="229"/>
      <c r="M21" s="229"/>
      <c r="N21" s="229"/>
      <c r="O21" s="229"/>
      <c r="P21" s="229"/>
      <c r="Q21" s="229"/>
    </row>
    <row r="22" spans="1:17" ht="12.75">
      <c r="A22">
        <v>10504</v>
      </c>
      <c r="C22" s="1" t="s">
        <v>18</v>
      </c>
      <c r="D22" s="229">
        <v>2.99743147732229</v>
      </c>
      <c r="E22" s="239">
        <v>2.8440104976763</v>
      </c>
      <c r="F22" s="229">
        <v>2.74726632014509</v>
      </c>
      <c r="G22" s="229">
        <v>2.78303420178708</v>
      </c>
      <c r="H22" s="229">
        <v>2.99976734469314</v>
      </c>
      <c r="I22" s="229">
        <v>2.96892152206636</v>
      </c>
      <c r="J22" s="231">
        <v>2.8825132585139</v>
      </c>
      <c r="K22" s="229">
        <v>2.9267451617048</v>
      </c>
      <c r="L22" s="229"/>
      <c r="M22" s="229"/>
      <c r="N22" s="229"/>
      <c r="O22" s="229"/>
      <c r="P22" s="229"/>
      <c r="Q22" s="229"/>
    </row>
    <row r="23" spans="1:17" ht="12.75">
      <c r="A23">
        <v>10600</v>
      </c>
      <c r="C23" s="71" t="s">
        <v>173</v>
      </c>
      <c r="D23" s="229"/>
      <c r="E23" s="239"/>
      <c r="F23" s="229"/>
      <c r="G23" s="229"/>
      <c r="H23" s="229"/>
      <c r="I23" s="229"/>
      <c r="J23" s="231"/>
      <c r="K23" s="229"/>
      <c r="L23" s="229"/>
      <c r="M23" s="229"/>
      <c r="N23" s="229"/>
      <c r="O23" s="229"/>
      <c r="P23" s="229"/>
      <c r="Q23" s="229"/>
    </row>
    <row r="24" spans="1:17" ht="12.75">
      <c r="A24">
        <v>10601</v>
      </c>
      <c r="C24" s="1" t="s">
        <v>20</v>
      </c>
      <c r="D24" s="229">
        <v>2.00718730138819</v>
      </c>
      <c r="E24" s="239">
        <v>2.22440520112829</v>
      </c>
      <c r="F24" s="229">
        <v>2.3224358364638302</v>
      </c>
      <c r="G24" s="229">
        <v>2.48587564387435</v>
      </c>
      <c r="H24" s="229">
        <v>2.52201319713044</v>
      </c>
      <c r="I24" s="229">
        <v>2.21385578729887</v>
      </c>
      <c r="J24" s="231">
        <v>2.19171926251377</v>
      </c>
      <c r="K24" s="229">
        <v>2.29807303119723</v>
      </c>
      <c r="L24" s="229"/>
      <c r="M24" s="229"/>
      <c r="N24" s="229"/>
      <c r="O24" s="229"/>
      <c r="P24" s="229"/>
      <c r="Q24" s="229"/>
    </row>
    <row r="25" spans="1:17" ht="12.75">
      <c r="A25">
        <v>10602</v>
      </c>
      <c r="C25" s="1" t="s">
        <v>21</v>
      </c>
      <c r="D25" s="229">
        <v>0.82110660962468</v>
      </c>
      <c r="E25" s="239">
        <v>0.84882513051706</v>
      </c>
      <c r="F25" s="229">
        <v>0.80510166998159</v>
      </c>
      <c r="G25" s="229">
        <v>0.7762701128339</v>
      </c>
      <c r="H25" s="229">
        <v>0.75794954403938</v>
      </c>
      <c r="I25" s="229">
        <v>0.76257599073322</v>
      </c>
      <c r="J25" s="231">
        <v>0.75043624038812</v>
      </c>
      <c r="K25" s="229">
        <v>0.76916260916411</v>
      </c>
      <c r="L25" s="229"/>
      <c r="M25" s="229"/>
      <c r="N25" s="229"/>
      <c r="O25" s="229"/>
      <c r="P25" s="229"/>
      <c r="Q25" s="229"/>
    </row>
    <row r="26" spans="1:17" ht="12.75">
      <c r="A26">
        <v>10603</v>
      </c>
      <c r="C26" s="1" t="s">
        <v>22</v>
      </c>
      <c r="D26" s="229">
        <v>0.58238797634792</v>
      </c>
      <c r="E26" s="239">
        <v>0.5550218308281</v>
      </c>
      <c r="F26" s="229">
        <v>0.55924548457515</v>
      </c>
      <c r="G26" s="229">
        <v>0.54939271234694</v>
      </c>
      <c r="H26" s="229">
        <v>0.54516493286443</v>
      </c>
      <c r="I26" s="229">
        <v>0.61101008344836</v>
      </c>
      <c r="J26" s="231">
        <v>0.67597016940925</v>
      </c>
      <c r="K26" s="229">
        <v>0.6891902186282801</v>
      </c>
      <c r="L26" s="229"/>
      <c r="M26" s="229"/>
      <c r="N26" s="229"/>
      <c r="O26" s="229"/>
      <c r="P26" s="229"/>
      <c r="Q26" s="229"/>
    </row>
    <row r="27" spans="1:17" ht="12.75">
      <c r="A27">
        <v>10606</v>
      </c>
      <c r="C27" s="1" t="s">
        <v>23</v>
      </c>
      <c r="D27" s="229">
        <v>1.29089228651186</v>
      </c>
      <c r="E27" s="239">
        <v>1.21298465348271</v>
      </c>
      <c r="F27" s="229">
        <v>1.1932932400165</v>
      </c>
      <c r="G27" s="229">
        <v>1.07539299228095</v>
      </c>
      <c r="H27" s="229">
        <v>1.06675542657589</v>
      </c>
      <c r="I27" s="229">
        <v>1.08362150922317</v>
      </c>
      <c r="J27" s="231">
        <v>1.05510556454477</v>
      </c>
      <c r="K27" s="229">
        <v>1.09236159681541</v>
      </c>
      <c r="L27" s="229"/>
      <c r="M27" s="229"/>
      <c r="N27" s="229"/>
      <c r="O27" s="229"/>
      <c r="P27" s="229"/>
      <c r="Q27" s="229"/>
    </row>
    <row r="28" spans="1:17" ht="12.75">
      <c r="A28">
        <v>10607</v>
      </c>
      <c r="C28" s="1" t="s">
        <v>225</v>
      </c>
      <c r="D28" s="229">
        <v>2.05200013256387</v>
      </c>
      <c r="E28" s="239">
        <v>2.04987618089875</v>
      </c>
      <c r="F28" s="229">
        <v>2.01390866654765</v>
      </c>
      <c r="G28" s="229">
        <v>2.02026065010831</v>
      </c>
      <c r="H28" s="229">
        <v>2.08667632051206</v>
      </c>
      <c r="I28" s="229">
        <v>1.99782753766992</v>
      </c>
      <c r="J28" s="231">
        <v>1.98944723853609</v>
      </c>
      <c r="K28" s="229">
        <v>2.02729604717933</v>
      </c>
      <c r="L28" s="229"/>
      <c r="M28" s="229"/>
      <c r="N28" s="229"/>
      <c r="O28" s="229"/>
      <c r="P28" s="229"/>
      <c r="Q28" s="229"/>
    </row>
    <row r="29" spans="1:17" ht="12.75">
      <c r="A29">
        <v>10608</v>
      </c>
      <c r="C29" s="1" t="s">
        <v>24</v>
      </c>
      <c r="D29" s="229">
        <v>1.88193223392845</v>
      </c>
      <c r="E29" s="239">
        <v>1.94399889534792</v>
      </c>
      <c r="F29" s="229">
        <v>2.06615501785202</v>
      </c>
      <c r="G29" s="229">
        <v>2.01180301774808</v>
      </c>
      <c r="H29" s="229">
        <v>2.00013900072763</v>
      </c>
      <c r="I29" s="229">
        <v>1.90070352979485</v>
      </c>
      <c r="J29" s="231">
        <v>1.90117277096963</v>
      </c>
      <c r="K29" s="229">
        <v>1.88616780453175</v>
      </c>
      <c r="L29" s="229"/>
      <c r="M29" s="229"/>
      <c r="N29" s="229"/>
      <c r="O29" s="229"/>
      <c r="P29" s="229"/>
      <c r="Q29" s="229"/>
    </row>
    <row r="30" spans="1:17" ht="12.75">
      <c r="A30">
        <v>10611</v>
      </c>
      <c r="C30" s="1" t="s">
        <v>226</v>
      </c>
      <c r="D30" s="229">
        <v>0.8962344667751</v>
      </c>
      <c r="E30" s="239">
        <v>0.9157540926137501</v>
      </c>
      <c r="F30" s="229">
        <v>0.89966576451622</v>
      </c>
      <c r="G30" s="229">
        <v>0.8535396240418799</v>
      </c>
      <c r="H30" s="229">
        <v>0.8344506870253</v>
      </c>
      <c r="I30" s="229">
        <v>0.88306521738685</v>
      </c>
      <c r="J30" s="231">
        <v>1.17860272386938</v>
      </c>
      <c r="K30" s="229">
        <v>1.15155517887726</v>
      </c>
      <c r="L30" s="229"/>
      <c r="M30" s="229"/>
      <c r="N30" s="229"/>
      <c r="O30" s="229"/>
      <c r="P30" s="229"/>
      <c r="Q30" s="229"/>
    </row>
    <row r="31" spans="1:17" ht="12.75">
      <c r="A31">
        <v>10700</v>
      </c>
      <c r="C31" s="71" t="s">
        <v>175</v>
      </c>
      <c r="D31" s="229"/>
      <c r="E31" s="239"/>
      <c r="F31" s="229"/>
      <c r="G31" s="229"/>
      <c r="H31" s="229"/>
      <c r="I31" s="229"/>
      <c r="J31" s="231"/>
      <c r="K31" s="229"/>
      <c r="L31" s="229"/>
      <c r="M31" s="229"/>
      <c r="N31" s="229"/>
      <c r="O31" s="229"/>
      <c r="P31" s="229"/>
      <c r="Q31" s="229"/>
    </row>
    <row r="32" spans="1:17" ht="12.75">
      <c r="A32">
        <v>10701</v>
      </c>
      <c r="C32" s="1" t="s">
        <v>26</v>
      </c>
      <c r="D32" s="229">
        <v>0.54453709918162</v>
      </c>
      <c r="E32" s="239">
        <v>0.51087178797363</v>
      </c>
      <c r="F32" s="229">
        <v>0.47144325702172</v>
      </c>
      <c r="G32" s="229">
        <v>0.44391438966673</v>
      </c>
      <c r="H32" s="229">
        <v>0.43343951443220996</v>
      </c>
      <c r="I32" s="229">
        <v>0.42525527746852</v>
      </c>
      <c r="J32" s="231">
        <v>0.44431497729386</v>
      </c>
      <c r="K32" s="229">
        <v>0.4337301658112</v>
      </c>
      <c r="L32" s="229"/>
      <c r="M32" s="229"/>
      <c r="N32" s="229"/>
      <c r="O32" s="229"/>
      <c r="P32" s="229"/>
      <c r="Q32" s="229"/>
    </row>
    <row r="33" spans="1:17" ht="12.75">
      <c r="A33">
        <v>10703</v>
      </c>
      <c r="C33" s="1" t="s">
        <v>27</v>
      </c>
      <c r="D33" s="229">
        <v>0.39205880855617</v>
      </c>
      <c r="E33" s="239">
        <v>0.40261272342358</v>
      </c>
      <c r="F33" s="229">
        <v>0.37879823652605</v>
      </c>
      <c r="G33" s="229">
        <v>0.38106214195760996</v>
      </c>
      <c r="H33" s="229">
        <v>0.37363471538267</v>
      </c>
      <c r="I33" s="229">
        <v>0.35105211784788</v>
      </c>
      <c r="J33" s="231">
        <v>0.34807550896035</v>
      </c>
      <c r="K33" s="229">
        <v>0.35084249626652</v>
      </c>
      <c r="L33" s="229"/>
      <c r="M33" s="229"/>
      <c r="N33" s="229"/>
      <c r="O33" s="229"/>
      <c r="P33" s="229"/>
      <c r="Q33" s="229"/>
    </row>
    <row r="34" spans="1:17" ht="12.75">
      <c r="A34">
        <v>10800</v>
      </c>
      <c r="C34" s="71" t="s">
        <v>177</v>
      </c>
      <c r="D34" s="229"/>
      <c r="E34" s="239"/>
      <c r="F34" s="229"/>
      <c r="G34" s="229"/>
      <c r="H34" s="229"/>
      <c r="I34" s="229"/>
      <c r="J34" s="231"/>
      <c r="K34" s="229"/>
      <c r="L34" s="229"/>
      <c r="M34" s="229"/>
      <c r="N34" s="229"/>
      <c r="O34" s="229"/>
      <c r="P34" s="229"/>
      <c r="Q34" s="229"/>
    </row>
    <row r="35" spans="1:17" ht="12.75">
      <c r="A35">
        <v>10803</v>
      </c>
      <c r="C35" s="1" t="s">
        <v>29</v>
      </c>
      <c r="D35" s="229">
        <v>0.9609566531225299</v>
      </c>
      <c r="E35" s="239">
        <v>0.96707568193099</v>
      </c>
      <c r="F35" s="229">
        <v>0.97103581857377</v>
      </c>
      <c r="G35" s="229">
        <v>0.94597061735136</v>
      </c>
      <c r="H35" s="229">
        <v>1.00145728440238</v>
      </c>
      <c r="I35" s="229">
        <v>0.99574958366487</v>
      </c>
      <c r="J35" s="231">
        <v>1.0157642788264</v>
      </c>
      <c r="K35" s="229">
        <v>1.00895024829979</v>
      </c>
      <c r="L35" s="229"/>
      <c r="M35" s="229"/>
      <c r="N35" s="229"/>
      <c r="O35" s="229"/>
      <c r="P35" s="229"/>
      <c r="Q35" s="229"/>
    </row>
    <row r="36" spans="1:17" ht="12.75">
      <c r="A36">
        <v>10804</v>
      </c>
      <c r="C36" s="78" t="s">
        <v>253</v>
      </c>
      <c r="D36" s="230" t="s">
        <v>321</v>
      </c>
      <c r="E36" s="230" t="s">
        <v>321</v>
      </c>
      <c r="F36" s="230" t="s">
        <v>321</v>
      </c>
      <c r="G36" s="230" t="s">
        <v>321</v>
      </c>
      <c r="H36" s="230" t="s">
        <v>321</v>
      </c>
      <c r="I36" s="230" t="s">
        <v>321</v>
      </c>
      <c r="J36" s="230" t="s">
        <v>321</v>
      </c>
      <c r="K36" s="230" t="s">
        <v>321</v>
      </c>
      <c r="L36" s="230"/>
      <c r="M36" s="230"/>
      <c r="N36" s="230"/>
      <c r="O36" s="230"/>
      <c r="P36" s="230"/>
      <c r="Q36" s="230"/>
    </row>
    <row r="37" spans="1:17" ht="12.75">
      <c r="A37">
        <v>10805</v>
      </c>
      <c r="C37" s="1" t="s">
        <v>227</v>
      </c>
      <c r="D37" s="229">
        <v>2.10438046296296</v>
      </c>
      <c r="E37" s="239">
        <v>2.04538620040039</v>
      </c>
      <c r="F37" s="229">
        <v>1.99596524224013</v>
      </c>
      <c r="G37" s="229">
        <v>1.99207740050956</v>
      </c>
      <c r="H37" s="229">
        <v>2.03030918485569</v>
      </c>
      <c r="I37" s="229">
        <v>1.97551787304131</v>
      </c>
      <c r="J37" s="231">
        <v>1.9393462762268</v>
      </c>
      <c r="K37" s="229">
        <v>1.90608829304457</v>
      </c>
      <c r="L37" s="229"/>
      <c r="M37" s="229"/>
      <c r="N37" s="229"/>
      <c r="O37" s="229"/>
      <c r="P37" s="229"/>
      <c r="Q37" s="229"/>
    </row>
    <row r="38" spans="1:17" ht="12.75">
      <c r="A38">
        <v>10900</v>
      </c>
      <c r="C38" s="71" t="s">
        <v>179</v>
      </c>
      <c r="D38" s="229"/>
      <c r="E38" s="239"/>
      <c r="F38" s="229"/>
      <c r="G38" s="229"/>
      <c r="H38" s="229"/>
      <c r="I38" s="229"/>
      <c r="J38" s="231"/>
      <c r="K38" s="229"/>
      <c r="L38" s="229"/>
      <c r="M38" s="229"/>
      <c r="N38" s="229"/>
      <c r="O38" s="229"/>
      <c r="P38" s="229"/>
      <c r="Q38" s="229"/>
    </row>
    <row r="39" spans="1:17" ht="12.75">
      <c r="A39">
        <v>10901</v>
      </c>
      <c r="C39" s="1" t="s">
        <v>31</v>
      </c>
      <c r="D39" s="229">
        <v>1.13740358807796</v>
      </c>
      <c r="E39" s="239">
        <v>1.05927124246938</v>
      </c>
      <c r="F39" s="229">
        <v>1.0852560264388</v>
      </c>
      <c r="G39" s="229">
        <v>1.15902339867512</v>
      </c>
      <c r="H39" s="229">
        <v>1.2493652610125</v>
      </c>
      <c r="I39" s="229">
        <v>1.30690723172289</v>
      </c>
      <c r="J39" s="231">
        <v>1.38450888778004</v>
      </c>
      <c r="K39" s="229">
        <v>1.34820013319379</v>
      </c>
      <c r="L39" s="229"/>
      <c r="M39" s="229"/>
      <c r="N39" s="229"/>
      <c r="O39" s="229"/>
      <c r="P39" s="229"/>
      <c r="Q39" s="229"/>
    </row>
    <row r="40" spans="1:17" ht="12.75">
      <c r="A40">
        <v>10903</v>
      </c>
      <c r="C40" s="1" t="s">
        <v>221</v>
      </c>
      <c r="D40" s="229">
        <v>0.74990342432738</v>
      </c>
      <c r="E40" s="239">
        <v>0.69839502232071</v>
      </c>
      <c r="F40" s="229">
        <v>0.64408485017215</v>
      </c>
      <c r="G40" s="229">
        <v>0.62583367724049</v>
      </c>
      <c r="H40" s="229">
        <v>0.59843334911106</v>
      </c>
      <c r="I40" s="229">
        <v>0.61614544669522</v>
      </c>
      <c r="J40" s="231">
        <v>0.70274209387588</v>
      </c>
      <c r="K40" s="229">
        <v>0.77210378774516</v>
      </c>
      <c r="L40" s="229"/>
      <c r="M40" s="229"/>
      <c r="N40" s="229"/>
      <c r="O40" s="229"/>
      <c r="P40" s="229"/>
      <c r="Q40" s="229"/>
    </row>
    <row r="41" spans="1:17" ht="12.75">
      <c r="A41">
        <v>10906</v>
      </c>
      <c r="C41" s="78" t="s">
        <v>261</v>
      </c>
      <c r="D41" s="229">
        <v>0.32974901102846</v>
      </c>
      <c r="E41" s="239">
        <v>0.43625132827125007</v>
      </c>
      <c r="F41" s="229">
        <v>0.50917945553596</v>
      </c>
      <c r="G41" s="229">
        <v>0.4306526307474</v>
      </c>
      <c r="H41" s="229">
        <v>0.3628186979351499</v>
      </c>
      <c r="I41" s="229">
        <v>0.33166967184674</v>
      </c>
      <c r="J41" s="231">
        <v>0.34879512568933</v>
      </c>
      <c r="K41" s="229">
        <v>0.37070022022429</v>
      </c>
      <c r="L41" s="229"/>
      <c r="M41" s="229"/>
      <c r="N41" s="229"/>
      <c r="O41" s="229"/>
      <c r="P41" s="229"/>
      <c r="Q41" s="229"/>
    </row>
    <row r="42" spans="1:17" ht="12.75">
      <c r="A42">
        <v>10907</v>
      </c>
      <c r="C42" s="1" t="s">
        <v>33</v>
      </c>
      <c r="D42" s="229">
        <v>1.00791919863385</v>
      </c>
      <c r="E42" s="239">
        <v>0.98150305311061</v>
      </c>
      <c r="F42" s="229">
        <v>1.00676110579831</v>
      </c>
      <c r="G42" s="229">
        <v>1.02369120788247</v>
      </c>
      <c r="H42" s="229">
        <v>1.02539389427523</v>
      </c>
      <c r="I42" s="229">
        <v>0.98851065943754</v>
      </c>
      <c r="J42" s="231">
        <v>0.9850351315216099</v>
      </c>
      <c r="K42" s="229">
        <v>0.97214257775367</v>
      </c>
      <c r="L42" s="229"/>
      <c r="M42" s="229"/>
      <c r="N42" s="229"/>
      <c r="O42" s="229"/>
      <c r="P42" s="229"/>
      <c r="Q42" s="229"/>
    </row>
    <row r="43" spans="1:17" ht="12.75">
      <c r="A43">
        <v>10910</v>
      </c>
      <c r="C43" s="1" t="s">
        <v>34</v>
      </c>
      <c r="D43" s="229">
        <v>0.3239942483274901</v>
      </c>
      <c r="E43" s="239">
        <v>0.33948034616757</v>
      </c>
      <c r="F43" s="229">
        <v>0.32599649064192</v>
      </c>
      <c r="G43" s="229">
        <v>0.31462162980171</v>
      </c>
      <c r="H43" s="229">
        <v>0.29957733381336</v>
      </c>
      <c r="I43" s="229">
        <v>0.31089033152257</v>
      </c>
      <c r="J43" s="231">
        <v>0.30961228624224</v>
      </c>
      <c r="K43" s="229">
        <v>0.30514308818515</v>
      </c>
      <c r="L43" s="229"/>
      <c r="M43" s="229"/>
      <c r="N43" s="229"/>
      <c r="O43" s="229"/>
      <c r="P43" s="229"/>
      <c r="Q43" s="229"/>
    </row>
    <row r="44" spans="1:17" ht="12.75">
      <c r="A44">
        <v>10911</v>
      </c>
      <c r="C44" s="1" t="s">
        <v>222</v>
      </c>
      <c r="D44" s="229">
        <v>0.34774896084716</v>
      </c>
      <c r="E44" s="239">
        <v>0.36111065891976</v>
      </c>
      <c r="F44" s="229">
        <v>0.35942985183862</v>
      </c>
      <c r="G44" s="229">
        <v>0.35466428447296</v>
      </c>
      <c r="H44" s="229">
        <v>0.32388137743415</v>
      </c>
      <c r="I44" s="229">
        <v>0.31047972133705</v>
      </c>
      <c r="J44" s="231">
        <v>0.31624636364961</v>
      </c>
      <c r="K44" s="229">
        <v>0.31731472450063</v>
      </c>
      <c r="L44" s="229"/>
      <c r="M44" s="229"/>
      <c r="N44" s="229"/>
      <c r="O44" s="229"/>
      <c r="P44" s="229"/>
      <c r="Q44" s="229"/>
    </row>
    <row r="45" spans="1:17" ht="12.75">
      <c r="A45">
        <v>11100</v>
      </c>
      <c r="C45" s="71" t="s">
        <v>181</v>
      </c>
      <c r="D45" s="229"/>
      <c r="E45" s="239"/>
      <c r="F45" s="229"/>
      <c r="G45" s="229"/>
      <c r="H45" s="229"/>
      <c r="I45" s="229"/>
      <c r="J45" s="231"/>
      <c r="K45" s="229"/>
      <c r="L45" s="229"/>
      <c r="M45" s="229"/>
      <c r="N45" s="229"/>
      <c r="O45" s="229"/>
      <c r="P45" s="229"/>
      <c r="Q45" s="229"/>
    </row>
    <row r="46" spans="1:17" ht="12.75">
      <c r="A46">
        <v>11102</v>
      </c>
      <c r="C46" s="1" t="s">
        <v>223</v>
      </c>
      <c r="D46" s="229">
        <v>0.6776004623838001</v>
      </c>
      <c r="E46" s="239">
        <v>0.67412785956494</v>
      </c>
      <c r="F46" s="229">
        <v>0.6730803735530201</v>
      </c>
      <c r="G46" s="229">
        <v>0.66605630153721</v>
      </c>
      <c r="H46" s="229">
        <v>0.66660959815856</v>
      </c>
      <c r="I46" s="229">
        <v>0.6666737889116</v>
      </c>
      <c r="J46" s="231">
        <v>0.66521973650846</v>
      </c>
      <c r="K46" s="229">
        <v>0.6655958934639898</v>
      </c>
      <c r="L46" s="229"/>
      <c r="M46" s="229"/>
      <c r="N46" s="229"/>
      <c r="O46" s="229"/>
      <c r="P46" s="229"/>
      <c r="Q46" s="229"/>
    </row>
    <row r="47" spans="1:17" ht="12.75">
      <c r="A47">
        <v>11106</v>
      </c>
      <c r="C47" s="1" t="s">
        <v>35</v>
      </c>
      <c r="D47" s="229">
        <v>0.57968870320806</v>
      </c>
      <c r="E47" s="239">
        <v>0.58354220800508</v>
      </c>
      <c r="F47" s="229">
        <v>0.57413196871558</v>
      </c>
      <c r="G47" s="229">
        <v>0.5728395338126</v>
      </c>
      <c r="H47" s="229">
        <v>0.57276970917548</v>
      </c>
      <c r="I47" s="229">
        <v>0.5730725570778</v>
      </c>
      <c r="J47" s="231">
        <v>0.5730725570778</v>
      </c>
      <c r="K47" s="229">
        <v>0.57294808569652</v>
      </c>
      <c r="L47" s="229"/>
      <c r="M47" s="229"/>
      <c r="N47" s="229"/>
      <c r="O47" s="229"/>
      <c r="P47" s="229"/>
      <c r="Q47" s="229"/>
    </row>
    <row r="48" spans="1:17" ht="12.75">
      <c r="A48">
        <v>11200</v>
      </c>
      <c r="C48" s="71" t="s">
        <v>219</v>
      </c>
      <c r="D48" s="229"/>
      <c r="E48" s="239"/>
      <c r="F48" s="229"/>
      <c r="G48" s="229"/>
      <c r="H48" s="229"/>
      <c r="I48" s="229"/>
      <c r="J48" s="231"/>
      <c r="K48" s="229"/>
      <c r="L48" s="229"/>
      <c r="M48" s="229"/>
      <c r="N48" s="229"/>
      <c r="O48" s="229"/>
      <c r="P48" s="229"/>
      <c r="Q48" s="229"/>
    </row>
    <row r="49" spans="1:17" ht="12.75">
      <c r="A49">
        <v>11202</v>
      </c>
      <c r="C49" s="1" t="s">
        <v>224</v>
      </c>
      <c r="D49" s="230" t="s">
        <v>322</v>
      </c>
      <c r="E49" s="230" t="s">
        <v>322</v>
      </c>
      <c r="F49" s="230" t="s">
        <v>322</v>
      </c>
      <c r="G49" s="230" t="s">
        <v>322</v>
      </c>
      <c r="H49" s="230" t="s">
        <v>322</v>
      </c>
      <c r="I49" s="230" t="s">
        <v>322</v>
      </c>
      <c r="J49" s="230" t="s">
        <v>322</v>
      </c>
      <c r="K49" s="230" t="s">
        <v>322</v>
      </c>
      <c r="L49" s="230"/>
      <c r="M49" s="230"/>
      <c r="N49" s="230"/>
      <c r="O49" s="230"/>
      <c r="P49" s="230"/>
      <c r="Q49" s="230"/>
    </row>
    <row r="50" spans="1:17" ht="12.75">
      <c r="A50">
        <v>11206</v>
      </c>
      <c r="C50" s="1" t="s">
        <v>37</v>
      </c>
      <c r="D50" s="229">
        <v>0.4083845615889</v>
      </c>
      <c r="E50" s="239">
        <v>0.40924339923805</v>
      </c>
      <c r="F50" s="229">
        <v>0.40924339923805</v>
      </c>
      <c r="G50" s="229">
        <v>0.41009214746981</v>
      </c>
      <c r="H50" s="229">
        <v>0.42303379951411</v>
      </c>
      <c r="I50" s="229">
        <v>0.4227499846383</v>
      </c>
      <c r="J50" s="231">
        <v>0.4238477595632</v>
      </c>
      <c r="K50" s="229">
        <v>0.42356541539017</v>
      </c>
      <c r="L50" s="229"/>
      <c r="M50" s="229"/>
      <c r="N50" s="229"/>
      <c r="O50" s="229"/>
      <c r="P50" s="229"/>
      <c r="Q50" s="229"/>
    </row>
    <row r="51" spans="1:17" ht="12.75">
      <c r="A51">
        <v>11400</v>
      </c>
      <c r="C51" s="71" t="s">
        <v>245</v>
      </c>
      <c r="D51" s="229"/>
      <c r="E51" s="239"/>
      <c r="F51" s="229"/>
      <c r="G51" s="229"/>
      <c r="H51" s="229"/>
      <c r="I51" s="229"/>
      <c r="J51" s="231"/>
      <c r="K51" s="229"/>
      <c r="L51" s="229"/>
      <c r="M51" s="229"/>
      <c r="N51" s="229"/>
      <c r="O51" s="229"/>
      <c r="P51" s="229"/>
      <c r="Q51" s="229"/>
    </row>
    <row r="52" spans="1:17" ht="12.75">
      <c r="A52">
        <v>11401</v>
      </c>
      <c r="C52" s="1" t="s">
        <v>39</v>
      </c>
      <c r="D52" s="229">
        <v>0.4524107128537161</v>
      </c>
      <c r="E52" s="239">
        <v>0.47495802565013573</v>
      </c>
      <c r="F52" s="229">
        <v>0.509129222746915</v>
      </c>
      <c r="G52" s="229">
        <v>0.5213406231038099</v>
      </c>
      <c r="H52" s="229">
        <v>0.5265207657606845</v>
      </c>
      <c r="I52" s="229">
        <v>0.5344473829480135</v>
      </c>
      <c r="J52" s="231">
        <v>0.5427394350094646</v>
      </c>
      <c r="K52" s="229">
        <v>0.5567099027459244</v>
      </c>
      <c r="L52" s="229"/>
      <c r="M52" s="229"/>
      <c r="N52" s="229"/>
      <c r="O52" s="229"/>
      <c r="P52" s="229"/>
      <c r="Q52" s="229"/>
    </row>
    <row r="53" spans="1:17" ht="12.75">
      <c r="A53">
        <v>11800</v>
      </c>
      <c r="C53" s="71" t="s">
        <v>246</v>
      </c>
      <c r="D53" s="229"/>
      <c r="E53" s="239"/>
      <c r="F53" s="229"/>
      <c r="G53" s="229"/>
      <c r="H53" s="229"/>
      <c r="I53" s="229"/>
      <c r="J53" s="231"/>
      <c r="K53" s="229"/>
      <c r="L53" s="229"/>
      <c r="M53" s="229"/>
      <c r="N53" s="229"/>
      <c r="O53" s="229"/>
      <c r="P53" s="229"/>
      <c r="Q53" s="229"/>
    </row>
    <row r="54" spans="1:17" ht="12.75">
      <c r="A54">
        <v>11801</v>
      </c>
      <c r="C54" s="1" t="s">
        <v>228</v>
      </c>
      <c r="D54" s="230" t="s">
        <v>323</v>
      </c>
      <c r="E54" s="230" t="s">
        <v>323</v>
      </c>
      <c r="F54" s="230" t="s">
        <v>323</v>
      </c>
      <c r="G54" s="230" t="s">
        <v>323</v>
      </c>
      <c r="H54" s="230" t="s">
        <v>323</v>
      </c>
      <c r="I54" s="230" t="s">
        <v>323</v>
      </c>
      <c r="J54" s="230" t="s">
        <v>323</v>
      </c>
      <c r="K54" s="230" t="s">
        <v>323</v>
      </c>
      <c r="L54" s="230"/>
      <c r="M54" s="230"/>
      <c r="N54" s="230"/>
      <c r="O54" s="230"/>
      <c r="P54" s="230"/>
      <c r="Q54" s="230"/>
    </row>
    <row r="55" spans="1:17" ht="12.75">
      <c r="A55">
        <v>11804</v>
      </c>
      <c r="C55" s="1" t="s">
        <v>41</v>
      </c>
      <c r="D55" s="229">
        <v>1.50134129758255</v>
      </c>
      <c r="E55" s="239">
        <v>1.49988749096977</v>
      </c>
      <c r="F55" s="229">
        <v>1.48534074018794</v>
      </c>
      <c r="G55" s="229">
        <v>1.49168294574856</v>
      </c>
      <c r="H55" s="229">
        <v>1.50136035031185</v>
      </c>
      <c r="I55" s="229">
        <v>1.50457404727123</v>
      </c>
      <c r="J55" s="231">
        <v>1.50457404727123</v>
      </c>
      <c r="K55" s="229">
        <v>1.50457404727123</v>
      </c>
      <c r="L55" s="229"/>
      <c r="M55" s="229"/>
      <c r="N55" s="229"/>
      <c r="O55" s="229"/>
      <c r="P55" s="229"/>
      <c r="Q55" s="229"/>
    </row>
    <row r="56" spans="1:17" ht="12.75">
      <c r="A56">
        <v>20000</v>
      </c>
      <c r="C56" s="71" t="s">
        <v>42</v>
      </c>
      <c r="D56" s="229"/>
      <c r="E56" s="239"/>
      <c r="F56" s="229"/>
      <c r="G56" s="229"/>
      <c r="H56" s="229"/>
      <c r="I56" s="229"/>
      <c r="J56" s="231"/>
      <c r="K56" s="229"/>
      <c r="L56" s="229"/>
      <c r="M56" s="229"/>
      <c r="N56" s="229"/>
      <c r="O56" s="229"/>
      <c r="P56" s="229"/>
      <c r="Q56" s="229"/>
    </row>
    <row r="57" spans="1:17" ht="12.75">
      <c r="A57">
        <v>20100</v>
      </c>
      <c r="C57" s="1" t="s">
        <v>299</v>
      </c>
      <c r="D57" s="229">
        <v>43.77861488432429</v>
      </c>
      <c r="E57" s="239">
        <v>44.13138876123609</v>
      </c>
      <c r="F57" s="229">
        <v>44.69297592782442</v>
      </c>
      <c r="G57" s="229">
        <v>44.98014921327565</v>
      </c>
      <c r="H57" s="229">
        <v>45.27854101315351</v>
      </c>
      <c r="I57" s="229">
        <v>45.6133055349922</v>
      </c>
      <c r="J57" s="231">
        <v>46.24459126889837</v>
      </c>
      <c r="K57" s="229">
        <v>46.77543228793486</v>
      </c>
      <c r="L57" s="229"/>
      <c r="M57" s="229"/>
      <c r="N57" s="229"/>
      <c r="O57" s="232"/>
      <c r="P57" s="229"/>
      <c r="Q57" s="229"/>
    </row>
    <row r="58" spans="1:17" ht="12.75">
      <c r="A58">
        <v>20200</v>
      </c>
      <c r="C58" s="71" t="s">
        <v>191</v>
      </c>
      <c r="D58" s="229"/>
      <c r="E58" s="239"/>
      <c r="F58" s="229"/>
      <c r="G58" s="229"/>
      <c r="H58" s="229"/>
      <c r="I58" s="229"/>
      <c r="J58" s="231"/>
      <c r="K58" s="229"/>
      <c r="L58" s="229"/>
      <c r="M58" s="229"/>
      <c r="N58" s="229"/>
      <c r="O58" s="229"/>
      <c r="P58" s="229"/>
      <c r="Q58" s="229"/>
    </row>
    <row r="59" spans="1:17" ht="12.75">
      <c r="A59">
        <v>20205</v>
      </c>
      <c r="C59" s="1" t="s">
        <v>251</v>
      </c>
      <c r="D59" s="229">
        <v>22.30595740652405</v>
      </c>
      <c r="E59" s="239">
        <v>22.29032066549089</v>
      </c>
      <c r="F59" s="229">
        <v>22.29315721090631</v>
      </c>
      <c r="G59" s="229">
        <v>22.32966975741687</v>
      </c>
      <c r="H59" s="229">
        <v>22.29628421735517</v>
      </c>
      <c r="I59" s="229">
        <v>22.30200034982137</v>
      </c>
      <c r="J59" s="231">
        <v>22.30721927134597</v>
      </c>
      <c r="K59" s="229">
        <v>22.30721927134597</v>
      </c>
      <c r="L59" s="229"/>
      <c r="M59" s="229"/>
      <c r="N59" s="229"/>
      <c r="O59" s="229"/>
      <c r="P59" s="229"/>
      <c r="Q59" s="229"/>
    </row>
    <row r="60" spans="1:17" ht="12.75">
      <c r="A60">
        <v>20206</v>
      </c>
      <c r="C60" s="1" t="s">
        <v>44</v>
      </c>
      <c r="D60" s="229">
        <v>1.7006503702157103</v>
      </c>
      <c r="E60" s="239">
        <v>1.7006503702157103</v>
      </c>
      <c r="F60" s="229">
        <v>1.70289879120185</v>
      </c>
      <c r="G60" s="229">
        <v>1.70289879120185</v>
      </c>
      <c r="H60" s="229">
        <v>1.69861962896556</v>
      </c>
      <c r="I60" s="229">
        <v>1.69861962896556</v>
      </c>
      <c r="J60" s="231">
        <v>1.69903675914211</v>
      </c>
      <c r="K60" s="229">
        <v>1.69861962896556</v>
      </c>
      <c r="L60" s="229"/>
      <c r="M60" s="229"/>
      <c r="N60" s="229"/>
      <c r="O60" s="229"/>
      <c r="P60" s="229"/>
      <c r="Q60" s="229"/>
    </row>
    <row r="61" spans="1:17" ht="12.75">
      <c r="A61">
        <v>20300</v>
      </c>
      <c r="C61" s="71" t="s">
        <v>193</v>
      </c>
      <c r="D61" s="229"/>
      <c r="E61" s="239"/>
      <c r="F61" s="229"/>
      <c r="G61" s="229"/>
      <c r="H61" s="229"/>
      <c r="I61" s="229"/>
      <c r="J61" s="231"/>
      <c r="K61" s="229"/>
      <c r="L61" s="229"/>
      <c r="M61" s="229"/>
      <c r="N61" s="229"/>
      <c r="O61" s="229"/>
      <c r="P61" s="229"/>
      <c r="Q61" s="229"/>
    </row>
    <row r="62" spans="1:17" ht="12.75">
      <c r="A62">
        <v>20301</v>
      </c>
      <c r="C62" s="1" t="s">
        <v>46</v>
      </c>
      <c r="D62" s="229">
        <v>14.456687538723703</v>
      </c>
      <c r="E62" s="239">
        <v>14.47823294624521</v>
      </c>
      <c r="F62" s="229">
        <v>14.47823294624521</v>
      </c>
      <c r="G62" s="229">
        <v>14.54825552069013</v>
      </c>
      <c r="H62" s="229">
        <v>14.56749851398438</v>
      </c>
      <c r="I62" s="229">
        <v>14.56749851398438</v>
      </c>
      <c r="J62" s="231">
        <v>14.56749851398438</v>
      </c>
      <c r="K62" s="229">
        <v>14.56749851398438</v>
      </c>
      <c r="L62" s="229"/>
      <c r="M62" s="229"/>
      <c r="N62" s="229"/>
      <c r="O62" s="229"/>
      <c r="P62" s="229"/>
      <c r="Q62" s="229"/>
    </row>
    <row r="63" spans="1:17" ht="12.75">
      <c r="A63">
        <v>20303</v>
      </c>
      <c r="C63" s="1" t="s">
        <v>47</v>
      </c>
      <c r="D63" s="229">
        <v>0.491111989320434</v>
      </c>
      <c r="E63" s="239">
        <v>0.48897545541009</v>
      </c>
      <c r="F63" s="229">
        <v>0.48409293827184197</v>
      </c>
      <c r="G63" s="229">
        <v>0.480828567701002</v>
      </c>
      <c r="H63" s="229">
        <v>0.48247942875260197</v>
      </c>
      <c r="I63" s="229">
        <v>0.48630998223105204</v>
      </c>
      <c r="J63" s="231">
        <v>0.485888617400622</v>
      </c>
      <c r="K63" s="229">
        <v>0.487283538743838</v>
      </c>
      <c r="L63" s="229"/>
      <c r="M63" s="229"/>
      <c r="N63" s="229"/>
      <c r="O63" s="229"/>
      <c r="P63" s="229"/>
      <c r="Q63" s="229"/>
    </row>
    <row r="64" spans="1:17" ht="12.75">
      <c r="A64">
        <v>20304</v>
      </c>
      <c r="C64" s="1" t="s">
        <v>229</v>
      </c>
      <c r="D64" s="229">
        <v>0.2844458325803</v>
      </c>
      <c r="E64" s="239">
        <v>0.26763895963939</v>
      </c>
      <c r="F64" s="229">
        <v>0.26686170076109</v>
      </c>
      <c r="G64" s="229">
        <v>0.26654438274152</v>
      </c>
      <c r="H64" s="229">
        <v>0.26687681039548</v>
      </c>
      <c r="I64" s="229">
        <v>0.26838027822282</v>
      </c>
      <c r="J64" s="231">
        <v>0.26947770391698</v>
      </c>
      <c r="K64" s="229">
        <v>0.27089805914339</v>
      </c>
      <c r="L64" s="229"/>
      <c r="M64" s="229"/>
      <c r="N64" s="229"/>
      <c r="O64" s="229"/>
      <c r="P64" s="229"/>
      <c r="Q64" s="229"/>
    </row>
    <row r="65" spans="1:17" ht="12.75">
      <c r="A65">
        <v>20305</v>
      </c>
      <c r="C65" s="1" t="s">
        <v>230</v>
      </c>
      <c r="D65" s="229">
        <v>0.25291150766827</v>
      </c>
      <c r="E65" s="239">
        <v>0.26063078975351</v>
      </c>
      <c r="F65" s="229">
        <v>0.25762082124553</v>
      </c>
      <c r="G65" s="229">
        <v>0.2567377218111</v>
      </c>
      <c r="H65" s="229">
        <v>0.2598533101527</v>
      </c>
      <c r="I65" s="229">
        <v>0.27719008439704</v>
      </c>
      <c r="J65" s="231">
        <v>0.27706624462213</v>
      </c>
      <c r="K65" s="229">
        <v>0.27748507211966</v>
      </c>
      <c r="L65" s="229"/>
      <c r="M65" s="229"/>
      <c r="N65" s="229"/>
      <c r="O65" s="229"/>
      <c r="P65" s="229"/>
      <c r="Q65" s="229"/>
    </row>
    <row r="66" spans="1:17" ht="12.75">
      <c r="A66">
        <v>20700</v>
      </c>
      <c r="C66" s="71" t="s">
        <v>195</v>
      </c>
      <c r="D66" s="229"/>
      <c r="E66" s="239"/>
      <c r="F66" s="229"/>
      <c r="G66" s="229"/>
      <c r="H66" s="229"/>
      <c r="I66" s="229"/>
      <c r="J66" s="231"/>
      <c r="K66" s="229"/>
      <c r="L66" s="229"/>
      <c r="M66" s="229"/>
      <c r="N66" s="229"/>
      <c r="O66" s="229"/>
      <c r="P66" s="229"/>
      <c r="Q66" s="229"/>
    </row>
    <row r="67" spans="1:17" ht="12.75">
      <c r="A67">
        <v>20701</v>
      </c>
      <c r="C67" s="1" t="s">
        <v>49</v>
      </c>
      <c r="D67" s="229">
        <v>1.8167707888586901</v>
      </c>
      <c r="E67" s="239">
        <v>1.85716401874726</v>
      </c>
      <c r="F67" s="229">
        <v>1.89952626345145</v>
      </c>
      <c r="G67" s="229">
        <v>1.90604052528259</v>
      </c>
      <c r="H67" s="229">
        <v>1.84981365005233</v>
      </c>
      <c r="I67" s="229">
        <v>1.84942453132761</v>
      </c>
      <c r="J67" s="231">
        <v>1.8817195648061797</v>
      </c>
      <c r="K67" s="229">
        <v>1.90529842781809</v>
      </c>
      <c r="L67" s="229"/>
      <c r="M67" s="229"/>
      <c r="N67" s="229"/>
      <c r="O67" s="229"/>
      <c r="P67" s="229"/>
      <c r="Q67" s="229"/>
    </row>
    <row r="68" spans="1:17" ht="12.75">
      <c r="A68">
        <v>20702</v>
      </c>
      <c r="C68" s="1" t="s">
        <v>50</v>
      </c>
      <c r="D68" s="229">
        <v>0.32722286810993</v>
      </c>
      <c r="E68" s="239">
        <v>0.32546819793075</v>
      </c>
      <c r="F68" s="229">
        <v>0.32668978949785</v>
      </c>
      <c r="G68" s="229">
        <v>0.32812751405726</v>
      </c>
      <c r="H68" s="229">
        <v>0.32995574897944</v>
      </c>
      <c r="I68" s="229">
        <v>0.32752535419743</v>
      </c>
      <c r="J68" s="231">
        <v>0.32463939679418</v>
      </c>
      <c r="K68" s="229">
        <v>0.32799237372766</v>
      </c>
      <c r="L68" s="229"/>
      <c r="M68" s="229"/>
      <c r="N68" s="229"/>
      <c r="O68" s="229"/>
      <c r="P68" s="229"/>
      <c r="Q68" s="229"/>
    </row>
    <row r="69" spans="1:17" ht="12.75">
      <c r="A69">
        <v>30000</v>
      </c>
      <c r="C69" s="71" t="s">
        <v>51</v>
      </c>
      <c r="D69" s="229"/>
      <c r="E69" s="239"/>
      <c r="F69" s="229"/>
      <c r="G69" s="229"/>
      <c r="H69" s="229"/>
      <c r="I69" s="229"/>
      <c r="J69" s="231"/>
      <c r="K69" s="229"/>
      <c r="L69" s="229"/>
      <c r="M69" s="229"/>
      <c r="N69" s="229"/>
      <c r="O69" s="229"/>
      <c r="P69" s="229"/>
      <c r="Q69" s="229"/>
    </row>
    <row r="70" spans="1:17" ht="12.75">
      <c r="A70">
        <v>30100</v>
      </c>
      <c r="C70" s="71" t="s">
        <v>247</v>
      </c>
      <c r="D70" s="229"/>
      <c r="E70" s="239"/>
      <c r="F70" s="229"/>
      <c r="G70" s="229"/>
      <c r="H70" s="229"/>
      <c r="I70" s="229"/>
      <c r="J70" s="231"/>
      <c r="K70" s="229"/>
      <c r="L70" s="229"/>
      <c r="M70" s="229"/>
      <c r="N70" s="229"/>
      <c r="O70" s="229"/>
      <c r="P70" s="229"/>
      <c r="Q70" s="229"/>
    </row>
    <row r="71" spans="1:17" ht="12.75">
      <c r="A71">
        <v>30101</v>
      </c>
      <c r="C71" s="79" t="s">
        <v>260</v>
      </c>
      <c r="D71" s="229">
        <v>7.69879237604974</v>
      </c>
      <c r="E71" s="239">
        <v>7.68235086386058</v>
      </c>
      <c r="F71" s="229">
        <v>7.63648455136567</v>
      </c>
      <c r="G71" s="229">
        <v>7.67868853843593</v>
      </c>
      <c r="H71" s="229">
        <v>7.69483560857453</v>
      </c>
      <c r="I71" s="229">
        <v>7.87863143065634</v>
      </c>
      <c r="J71" s="231">
        <v>7.86112809797527</v>
      </c>
      <c r="K71" s="229">
        <v>7.86065176841283</v>
      </c>
      <c r="L71" s="229"/>
      <c r="M71" s="229"/>
      <c r="N71" s="229"/>
      <c r="O71" s="229"/>
      <c r="P71" s="229"/>
      <c r="Q71" s="229"/>
    </row>
    <row r="72" spans="1:17" ht="12.75">
      <c r="A72">
        <v>30200</v>
      </c>
      <c r="C72" s="71" t="s">
        <v>248</v>
      </c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</row>
    <row r="73" spans="1:17" ht="12.75">
      <c r="A73">
        <v>30201</v>
      </c>
      <c r="C73" s="1" t="s">
        <v>54</v>
      </c>
      <c r="D73" s="229">
        <v>20.38531665615548</v>
      </c>
      <c r="E73" s="239">
        <v>20.25786201893085</v>
      </c>
      <c r="F73" s="229">
        <v>20.29824923669073</v>
      </c>
      <c r="G73" s="229">
        <v>20.32537836406234</v>
      </c>
      <c r="H73" s="229">
        <v>20.55879028196213</v>
      </c>
      <c r="I73" s="229">
        <v>20.54361973116438</v>
      </c>
      <c r="J73" s="231">
        <v>20.45433047161891</v>
      </c>
      <c r="K73" s="229">
        <v>20.19163298977476</v>
      </c>
      <c r="L73" s="229"/>
      <c r="M73" s="229"/>
      <c r="N73" s="229"/>
      <c r="O73" s="229"/>
      <c r="P73" s="229"/>
      <c r="Q73" s="229"/>
    </row>
    <row r="74" spans="1:17" ht="12.75">
      <c r="A74">
        <v>30203</v>
      </c>
      <c r="C74" s="1" t="s">
        <v>55</v>
      </c>
      <c r="D74" s="229">
        <v>2.09288314851925</v>
      </c>
      <c r="E74" s="239">
        <v>2.08863640006598</v>
      </c>
      <c r="F74" s="229">
        <v>2.0081445152016</v>
      </c>
      <c r="G74" s="229">
        <v>1.98233485097264</v>
      </c>
      <c r="H74" s="229">
        <v>2.01003274205045</v>
      </c>
      <c r="I74" s="229">
        <v>2.02987203502711</v>
      </c>
      <c r="J74" s="231">
        <v>2.03861837243959</v>
      </c>
      <c r="K74" s="229">
        <v>1.98329408816905</v>
      </c>
      <c r="L74" s="229"/>
      <c r="M74" s="229"/>
      <c r="N74" s="229"/>
      <c r="O74" s="229"/>
      <c r="P74" s="229"/>
      <c r="Q74" s="229"/>
    </row>
    <row r="75" spans="1:17" ht="12.75">
      <c r="A75">
        <v>30205</v>
      </c>
      <c r="C75" s="1" t="s">
        <v>232</v>
      </c>
      <c r="D75" s="229">
        <v>20.65680158649125</v>
      </c>
      <c r="E75" s="239">
        <v>20.70573456734567</v>
      </c>
      <c r="F75" s="229">
        <v>20.67542636010118</v>
      </c>
      <c r="G75" s="229">
        <v>20.50495025904894</v>
      </c>
      <c r="H75" s="229">
        <v>20.93557397666177</v>
      </c>
      <c r="I75" s="229">
        <v>20.78627048648579</v>
      </c>
      <c r="J75" s="231">
        <v>20.39231770556154</v>
      </c>
      <c r="K75" s="229">
        <v>20.25901434932071</v>
      </c>
      <c r="L75" s="229"/>
      <c r="M75" s="229"/>
      <c r="N75" s="229"/>
      <c r="O75" s="229"/>
      <c r="P75" s="229"/>
      <c r="Q75" s="229"/>
    </row>
    <row r="76" spans="1:17" ht="12.75">
      <c r="A76">
        <v>30207</v>
      </c>
      <c r="C76" s="1" t="s">
        <v>56</v>
      </c>
      <c r="D76" s="229">
        <v>32.08735469466735</v>
      </c>
      <c r="E76" s="239">
        <v>31.98154463635178</v>
      </c>
      <c r="F76" s="229">
        <v>31.68292924637202</v>
      </c>
      <c r="G76" s="229">
        <v>31.80626029395476</v>
      </c>
      <c r="H76" s="229">
        <v>32.23338849726362</v>
      </c>
      <c r="I76" s="229">
        <v>30.92156765927827</v>
      </c>
      <c r="J76" s="231">
        <v>30.55200764278398</v>
      </c>
      <c r="K76" s="229">
        <v>30.86378158112721</v>
      </c>
      <c r="L76" s="229"/>
      <c r="M76" s="229"/>
      <c r="N76" s="229"/>
      <c r="O76" s="229"/>
      <c r="P76" s="229"/>
      <c r="Q76" s="229"/>
    </row>
    <row r="77" spans="1:17" ht="12.75">
      <c r="A77">
        <v>30300</v>
      </c>
      <c r="C77" s="71" t="s">
        <v>249</v>
      </c>
      <c r="D77" s="229"/>
      <c r="E77" s="239"/>
      <c r="F77" s="229"/>
      <c r="G77" s="229"/>
      <c r="H77" s="229"/>
      <c r="I77" s="229"/>
      <c r="J77" s="231"/>
      <c r="K77" s="229"/>
      <c r="L77" s="229"/>
      <c r="M77" s="229"/>
      <c r="N77" s="229"/>
      <c r="O77" s="229"/>
      <c r="P77" s="229"/>
      <c r="Q77" s="229"/>
    </row>
    <row r="78" spans="1:17" ht="12.75">
      <c r="A78">
        <v>30302</v>
      </c>
      <c r="C78" s="1" t="s">
        <v>58</v>
      </c>
      <c r="D78" s="229">
        <v>17.54691269869815</v>
      </c>
      <c r="E78" s="239">
        <v>17.4381215161206</v>
      </c>
      <c r="F78" s="229">
        <v>17.39258669260768</v>
      </c>
      <c r="G78" s="229">
        <v>17.12033942073108</v>
      </c>
      <c r="H78" s="229">
        <v>16.3582977694813</v>
      </c>
      <c r="I78" s="229">
        <v>16.10094237735499</v>
      </c>
      <c r="J78" s="231">
        <v>15.88033275003695</v>
      </c>
      <c r="K78" s="229">
        <v>15.92365418181009</v>
      </c>
      <c r="L78" s="229"/>
      <c r="M78" s="229"/>
      <c r="N78" s="229"/>
      <c r="O78" s="229"/>
      <c r="P78" s="229"/>
      <c r="Q78" s="229"/>
    </row>
    <row r="79" spans="1:17" ht="12.75">
      <c r="A79">
        <v>30303</v>
      </c>
      <c r="C79" s="1" t="s">
        <v>59</v>
      </c>
      <c r="D79" s="229">
        <v>2.54799273040858</v>
      </c>
      <c r="E79" s="239">
        <v>2.6322756711401305</v>
      </c>
      <c r="F79" s="229">
        <v>2.6322756711401305</v>
      </c>
      <c r="G79" s="229">
        <v>2.59388015134606</v>
      </c>
      <c r="H79" s="229">
        <v>2.58971152568504</v>
      </c>
      <c r="I79" s="229">
        <v>2.62465977346468</v>
      </c>
      <c r="J79" s="231">
        <v>2.6181654692093796</v>
      </c>
      <c r="K79" s="229">
        <v>2.63935691727372</v>
      </c>
      <c r="L79" s="229"/>
      <c r="M79" s="229"/>
      <c r="N79" s="229"/>
      <c r="O79" s="229"/>
      <c r="P79" s="229"/>
      <c r="Q79" s="229"/>
    </row>
    <row r="80" spans="1:17" ht="12.75">
      <c r="A80">
        <v>30304</v>
      </c>
      <c r="C80" s="78" t="s">
        <v>60</v>
      </c>
      <c r="D80" s="229">
        <v>17.45494044540842</v>
      </c>
      <c r="E80" s="239">
        <v>17.57013452743785</v>
      </c>
      <c r="F80" s="229">
        <v>17.57013452743785</v>
      </c>
      <c r="G80" s="229">
        <v>18.87844484513445</v>
      </c>
      <c r="H80" s="229">
        <v>18.97788417299848</v>
      </c>
      <c r="I80" s="229">
        <v>18.30249173914764</v>
      </c>
      <c r="J80" s="231">
        <v>18.4196618486555</v>
      </c>
      <c r="K80" s="229">
        <v>17.7584004939726</v>
      </c>
      <c r="L80" s="229"/>
      <c r="M80" s="229"/>
      <c r="N80" s="229"/>
      <c r="O80" s="229"/>
      <c r="P80" s="229"/>
      <c r="Q80" s="229"/>
    </row>
    <row r="81" spans="1:17" ht="12.75">
      <c r="A81">
        <v>30305</v>
      </c>
      <c r="C81" s="1" t="s">
        <v>61</v>
      </c>
      <c r="D81" s="229">
        <v>0.70222135987739</v>
      </c>
      <c r="E81" s="239">
        <v>0.7063716189699001</v>
      </c>
      <c r="F81" s="229">
        <v>0.7063716189699001</v>
      </c>
      <c r="G81" s="229">
        <v>0.70614822838193</v>
      </c>
      <c r="H81" s="229">
        <v>0.71799475491733</v>
      </c>
      <c r="I81" s="229">
        <v>0.71853281596047</v>
      </c>
      <c r="J81" s="231">
        <v>0.72205093466433</v>
      </c>
      <c r="K81" s="229">
        <v>0.71165211149112</v>
      </c>
      <c r="L81" s="229"/>
      <c r="M81" s="229"/>
      <c r="N81" s="229"/>
      <c r="O81" s="229"/>
      <c r="P81" s="229"/>
      <c r="Q81" s="229"/>
    </row>
    <row r="82" spans="1:17" ht="12.75">
      <c r="A82">
        <v>30306</v>
      </c>
      <c r="C82" s="1" t="s">
        <v>233</v>
      </c>
      <c r="D82" s="229">
        <v>21.56295201434852</v>
      </c>
      <c r="E82" s="239">
        <v>21.64792957039029</v>
      </c>
      <c r="F82" s="229">
        <v>21.57747841186754</v>
      </c>
      <c r="G82" s="229">
        <v>21.32372695993309</v>
      </c>
      <c r="H82" s="229">
        <v>21.43717784168074</v>
      </c>
      <c r="I82" s="229">
        <v>21.45004510604449</v>
      </c>
      <c r="J82" s="231">
        <v>20.77110928546273</v>
      </c>
      <c r="K82" s="229">
        <v>19.5493409397394</v>
      </c>
      <c r="L82" s="229"/>
      <c r="M82" s="229"/>
      <c r="N82" s="229"/>
      <c r="O82" s="229"/>
      <c r="P82" s="229"/>
      <c r="Q82" s="229"/>
    </row>
    <row r="83" spans="1:17" ht="12.75">
      <c r="A83">
        <v>30309</v>
      </c>
      <c r="C83" s="1" t="s">
        <v>62</v>
      </c>
      <c r="D83" s="229">
        <v>22.97122830434944</v>
      </c>
      <c r="E83" s="239">
        <v>22.93528419006221</v>
      </c>
      <c r="F83" s="229">
        <v>22.92295239895788</v>
      </c>
      <c r="G83" s="229">
        <v>23.06776737269632</v>
      </c>
      <c r="H83" s="229">
        <v>23.22825451661524</v>
      </c>
      <c r="I83" s="229">
        <v>23.203833115443178</v>
      </c>
      <c r="J83" s="231">
        <v>22.70463970199201</v>
      </c>
      <c r="K83" s="229">
        <v>23.126061757459073</v>
      </c>
      <c r="L83" s="229"/>
      <c r="M83" s="229"/>
      <c r="N83" s="229"/>
      <c r="O83" s="229"/>
      <c r="P83" s="229"/>
      <c r="Q83" s="229"/>
    </row>
    <row r="84" spans="1:17" ht="12.75">
      <c r="A84">
        <v>30500</v>
      </c>
      <c r="C84" s="71" t="s">
        <v>203</v>
      </c>
      <c r="D84" s="229"/>
      <c r="E84" s="239"/>
      <c r="F84" s="229"/>
      <c r="G84" s="229"/>
      <c r="H84" s="229"/>
      <c r="I84" s="229"/>
      <c r="J84" s="231"/>
      <c r="K84" s="229"/>
      <c r="L84" s="229"/>
      <c r="M84" s="229"/>
      <c r="N84" s="229"/>
      <c r="O84" s="229"/>
      <c r="P84" s="229"/>
      <c r="Q84" s="229"/>
    </row>
    <row r="85" spans="1:17" ht="12.75">
      <c r="A85">
        <v>30505</v>
      </c>
      <c r="C85" s="1" t="s">
        <v>234</v>
      </c>
      <c r="D85" s="229">
        <v>9.26823886229472</v>
      </c>
      <c r="E85" s="239">
        <v>9.45664730487288</v>
      </c>
      <c r="F85" s="229">
        <v>9.50808841061722</v>
      </c>
      <c r="G85" s="229">
        <v>9.539576252229</v>
      </c>
      <c r="H85" s="229">
        <v>9.57315516904426</v>
      </c>
      <c r="I85" s="229">
        <v>9.54523434282335</v>
      </c>
      <c r="J85" s="231">
        <v>9.54523434282335</v>
      </c>
      <c r="K85" s="229">
        <v>9.52293553388076</v>
      </c>
      <c r="L85" s="229"/>
      <c r="M85" s="229"/>
      <c r="N85" s="229"/>
      <c r="O85" s="229"/>
      <c r="P85" s="229"/>
      <c r="Q85" s="229"/>
    </row>
    <row r="86" spans="1:17" ht="12.75">
      <c r="A86">
        <v>40000</v>
      </c>
      <c r="C86" s="71" t="s">
        <v>63</v>
      </c>
      <c r="D86" s="229"/>
      <c r="E86" s="239"/>
      <c r="F86" s="229"/>
      <c r="G86" s="229"/>
      <c r="H86" s="229"/>
      <c r="I86" s="229"/>
      <c r="J86" s="231"/>
      <c r="K86" s="229"/>
      <c r="L86" s="229"/>
      <c r="M86" s="229"/>
      <c r="N86" s="229"/>
      <c r="O86" s="229"/>
      <c r="P86" s="229"/>
      <c r="Q86" s="229"/>
    </row>
    <row r="87" spans="1:17" ht="12.75">
      <c r="A87">
        <v>40100</v>
      </c>
      <c r="C87" s="71" t="s">
        <v>206</v>
      </c>
      <c r="D87" s="229"/>
      <c r="E87" s="239"/>
      <c r="F87" s="229"/>
      <c r="G87" s="229"/>
      <c r="H87" s="229"/>
      <c r="I87" s="229"/>
      <c r="J87" s="231"/>
      <c r="K87" s="229"/>
      <c r="L87" s="229"/>
      <c r="M87" s="229"/>
      <c r="N87" s="229"/>
      <c r="O87" s="229"/>
      <c r="P87" s="229"/>
      <c r="Q87" s="229"/>
    </row>
    <row r="88" spans="1:17" ht="12.75">
      <c r="A88">
        <v>40101</v>
      </c>
      <c r="C88" s="1" t="s">
        <v>235</v>
      </c>
      <c r="D88" s="229">
        <v>9.36060232171032</v>
      </c>
      <c r="E88" s="239">
        <v>9.44044046465563</v>
      </c>
      <c r="F88" s="229">
        <v>9.44044046465563</v>
      </c>
      <c r="G88" s="229">
        <v>9.72261690801467</v>
      </c>
      <c r="H88" s="229">
        <v>9.93511288353352</v>
      </c>
      <c r="I88" s="229">
        <v>10.01834034414962</v>
      </c>
      <c r="J88" s="231">
        <v>10.01834034414962</v>
      </c>
      <c r="K88" s="229">
        <v>10.01834034414962</v>
      </c>
      <c r="L88" s="229"/>
      <c r="M88" s="229"/>
      <c r="N88" s="229"/>
      <c r="O88" s="229"/>
      <c r="P88" s="229"/>
      <c r="Q88" s="229"/>
    </row>
    <row r="89" spans="1:17" ht="12.75">
      <c r="A89">
        <v>40102</v>
      </c>
      <c r="C89" s="1" t="s">
        <v>65</v>
      </c>
      <c r="D89" s="229">
        <v>25.77414141971358</v>
      </c>
      <c r="E89" s="239">
        <v>25.827075596448868</v>
      </c>
      <c r="F89" s="229">
        <v>25.89318143492427</v>
      </c>
      <c r="G89" s="229">
        <v>25.856658801360883</v>
      </c>
      <c r="H89" s="229">
        <v>25.820248524979633</v>
      </c>
      <c r="I89" s="229">
        <v>25.85575132836644</v>
      </c>
      <c r="J89" s="231">
        <v>25.923173165050702</v>
      </c>
      <c r="K89" s="229">
        <v>26.663164150169802</v>
      </c>
      <c r="L89" s="229"/>
      <c r="M89" s="229"/>
      <c r="N89" s="229"/>
      <c r="O89" s="229"/>
      <c r="P89" s="229"/>
      <c r="Q89" s="229"/>
    </row>
    <row r="90" spans="1:17" ht="12.75">
      <c r="A90">
        <v>40200</v>
      </c>
      <c r="C90" s="71" t="s">
        <v>250</v>
      </c>
      <c r="D90" s="229"/>
      <c r="E90" s="239"/>
      <c r="F90" s="229"/>
      <c r="G90" s="229"/>
      <c r="H90" s="229"/>
      <c r="I90" s="229"/>
      <c r="J90" s="231"/>
      <c r="K90" s="229"/>
      <c r="L90" s="229"/>
      <c r="M90" s="229"/>
      <c r="N90" s="229"/>
      <c r="O90" s="229"/>
      <c r="P90" s="229"/>
      <c r="Q90" s="229"/>
    </row>
    <row r="91" spans="1:17" ht="12.75">
      <c r="A91">
        <v>40201</v>
      </c>
      <c r="C91" s="1" t="s">
        <v>67</v>
      </c>
      <c r="D91" s="229">
        <v>1.94720733695049</v>
      </c>
      <c r="E91" s="239">
        <v>1.96382070004334</v>
      </c>
      <c r="F91" s="229">
        <v>1.96382070004334</v>
      </c>
      <c r="G91" s="229">
        <v>1.96382070004334</v>
      </c>
      <c r="H91" s="229">
        <v>1.96382070004334</v>
      </c>
      <c r="I91" s="229">
        <v>1.96382070004334</v>
      </c>
      <c r="J91" s="231">
        <v>1.96382070004334</v>
      </c>
      <c r="K91" s="229">
        <v>1.96382070004334</v>
      </c>
      <c r="L91" s="229"/>
      <c r="M91" s="229"/>
      <c r="N91" s="229"/>
      <c r="O91" s="229"/>
      <c r="P91" s="229"/>
      <c r="Q91" s="229"/>
    </row>
    <row r="92" spans="1:17" ht="12.75">
      <c r="A92">
        <v>40202</v>
      </c>
      <c r="C92" s="1" t="s">
        <v>68</v>
      </c>
      <c r="D92" s="229">
        <v>1.18782987707138</v>
      </c>
      <c r="E92" s="239">
        <v>1.16673043414331</v>
      </c>
      <c r="F92" s="229">
        <v>1.1566003578188202</v>
      </c>
      <c r="G92" s="229">
        <v>1.17418609448011</v>
      </c>
      <c r="H92" s="229">
        <v>1.17545869992147</v>
      </c>
      <c r="I92" s="229">
        <v>1.16985796907962</v>
      </c>
      <c r="J92" s="231">
        <v>1.1746337983746398</v>
      </c>
      <c r="K92" s="229">
        <v>1.16969251971125</v>
      </c>
      <c r="L92" s="229"/>
      <c r="M92" s="229"/>
      <c r="N92" s="229"/>
      <c r="O92" s="229"/>
      <c r="P92" s="229"/>
      <c r="Q92" s="229"/>
    </row>
    <row r="93" spans="1:17" ht="12.75">
      <c r="A93">
        <v>40204</v>
      </c>
      <c r="C93" s="1" t="s">
        <v>236</v>
      </c>
      <c r="D93" s="229">
        <v>0.48819015328452</v>
      </c>
      <c r="E93" s="239">
        <v>0.48697888419710006</v>
      </c>
      <c r="F93" s="229">
        <v>0.49665617416325</v>
      </c>
      <c r="G93" s="229">
        <v>0.48362562680454</v>
      </c>
      <c r="H93" s="229">
        <v>0.4789812209904</v>
      </c>
      <c r="I93" s="229">
        <v>0.48486226214039</v>
      </c>
      <c r="J93" s="231">
        <v>0.49871502989066</v>
      </c>
      <c r="K93" s="229">
        <v>0.50310247828799</v>
      </c>
      <c r="L93" s="229"/>
      <c r="M93" s="229"/>
      <c r="N93" s="229"/>
      <c r="O93" s="229"/>
      <c r="P93" s="229"/>
      <c r="Q93" s="229"/>
    </row>
    <row r="94" spans="1:17" ht="12.75">
      <c r="A94">
        <v>40205</v>
      </c>
      <c r="C94" s="1" t="s">
        <v>69</v>
      </c>
      <c r="D94" s="229">
        <v>0.7994331712217</v>
      </c>
      <c r="E94" s="239">
        <v>0.75871976957755</v>
      </c>
      <c r="F94" s="229">
        <v>0.75324413534395</v>
      </c>
      <c r="G94" s="229">
        <v>0.76359320147346</v>
      </c>
      <c r="H94" s="229">
        <v>0.73575702846314</v>
      </c>
      <c r="I94" s="229">
        <v>0.67426452112055</v>
      </c>
      <c r="J94" s="231">
        <v>0.67136993689954</v>
      </c>
      <c r="K94" s="229">
        <v>0.68195839542913</v>
      </c>
      <c r="L94" s="229"/>
      <c r="M94" s="229"/>
      <c r="N94" s="229"/>
      <c r="O94" s="229"/>
      <c r="P94" s="229"/>
      <c r="Q94" s="229"/>
    </row>
    <row r="95" spans="1:17" ht="12.75">
      <c r="A95">
        <v>40207</v>
      </c>
      <c r="C95" s="78" t="s">
        <v>255</v>
      </c>
      <c r="D95" s="229">
        <v>1.88984515016037</v>
      </c>
      <c r="E95" s="239">
        <v>1.91396184932292</v>
      </c>
      <c r="F95" s="229">
        <v>1.90839592851144</v>
      </c>
      <c r="G95" s="229">
        <v>1.8931150287348402</v>
      </c>
      <c r="H95" s="229">
        <v>1.91151279280962</v>
      </c>
      <c r="I95" s="229">
        <v>1.88382286743604</v>
      </c>
      <c r="J95" s="231">
        <v>1.92484341717101</v>
      </c>
      <c r="K95" s="229">
        <v>1.94574477276682</v>
      </c>
      <c r="L95" s="229"/>
      <c r="M95" s="229"/>
      <c r="N95" s="229"/>
      <c r="O95" s="229"/>
      <c r="P95" s="229"/>
      <c r="Q95" s="229"/>
    </row>
    <row r="96" spans="1:17" ht="12.75">
      <c r="A96">
        <v>40300</v>
      </c>
      <c r="C96" s="71" t="s">
        <v>210</v>
      </c>
      <c r="D96" s="229"/>
      <c r="E96" s="239"/>
      <c r="F96" s="229"/>
      <c r="G96" s="229"/>
      <c r="H96" s="229"/>
      <c r="I96" s="229"/>
      <c r="J96" s="231"/>
      <c r="K96" s="229"/>
      <c r="L96" s="229"/>
      <c r="M96" s="229"/>
      <c r="N96" s="229"/>
      <c r="O96" s="229"/>
      <c r="P96" s="229"/>
      <c r="Q96" s="229"/>
    </row>
    <row r="97" spans="1:17" ht="12.75">
      <c r="A97">
        <v>40303</v>
      </c>
      <c r="C97" s="1" t="s">
        <v>237</v>
      </c>
      <c r="D97" s="229">
        <v>4.33798389206503</v>
      </c>
      <c r="E97" s="239">
        <v>4.3720167491099</v>
      </c>
      <c r="F97" s="229">
        <v>3.70847661315832</v>
      </c>
      <c r="G97" s="229">
        <v>3.67132292259402</v>
      </c>
      <c r="H97" s="229">
        <v>3.67132292259402</v>
      </c>
      <c r="I97" s="229">
        <v>3.66243707869009</v>
      </c>
      <c r="J97" s="231">
        <v>3.66243707869009</v>
      </c>
      <c r="K97" s="229">
        <v>3.91746625751321</v>
      </c>
      <c r="L97" s="229"/>
      <c r="M97" s="229"/>
      <c r="N97" s="229"/>
      <c r="O97" s="229"/>
      <c r="P97" s="229"/>
      <c r="Q97" s="229"/>
    </row>
    <row r="98" spans="1:17" ht="12.75">
      <c r="A98">
        <v>40305</v>
      </c>
      <c r="C98" s="1" t="s">
        <v>238</v>
      </c>
      <c r="D98" s="229">
        <v>0.35142437523286</v>
      </c>
      <c r="E98" s="239">
        <v>0.35142437523286</v>
      </c>
      <c r="F98" s="229">
        <v>0.35142437523286</v>
      </c>
      <c r="G98" s="229">
        <v>0.35142437523286</v>
      </c>
      <c r="H98" s="229">
        <v>0.35142437523286</v>
      </c>
      <c r="I98" s="229">
        <v>0.35142437523286</v>
      </c>
      <c r="J98" s="231">
        <v>0.35142437523286</v>
      </c>
      <c r="K98" s="229">
        <v>0.35142437523286</v>
      </c>
      <c r="L98" s="229"/>
      <c r="M98" s="229"/>
      <c r="N98" s="229"/>
      <c r="O98" s="229"/>
      <c r="P98" s="229"/>
      <c r="Q98" s="229"/>
    </row>
    <row r="99" spans="1:17" ht="12.75">
      <c r="A99">
        <v>40400</v>
      </c>
      <c r="C99" s="71" t="s">
        <v>212</v>
      </c>
      <c r="D99" s="229"/>
      <c r="E99" s="239"/>
      <c r="F99" s="229"/>
      <c r="G99" s="229"/>
      <c r="H99" s="229"/>
      <c r="I99" s="229"/>
      <c r="J99" s="231"/>
      <c r="K99" s="229"/>
      <c r="L99" s="229"/>
      <c r="M99" s="229"/>
      <c r="N99" s="229"/>
      <c r="O99" s="229"/>
      <c r="P99" s="229"/>
      <c r="Q99" s="229"/>
    </row>
    <row r="100" spans="1:17" ht="12.75">
      <c r="A100">
        <v>40401</v>
      </c>
      <c r="C100" s="1" t="s">
        <v>73</v>
      </c>
      <c r="D100" s="229">
        <v>1.49912664957678</v>
      </c>
      <c r="E100" s="239">
        <v>1.50076109689471</v>
      </c>
      <c r="F100" s="229">
        <v>1.49821442812167</v>
      </c>
      <c r="G100" s="229">
        <v>1.49975696859722</v>
      </c>
      <c r="H100" s="229">
        <v>1.50967004432716</v>
      </c>
      <c r="I100" s="229">
        <v>1.50535232654846</v>
      </c>
      <c r="J100" s="231">
        <v>1.5115718300490997</v>
      </c>
      <c r="K100" s="229">
        <v>1.5115718300490997</v>
      </c>
      <c r="L100" s="229"/>
      <c r="M100" s="229"/>
      <c r="N100" s="229"/>
      <c r="O100" s="229"/>
      <c r="P100" s="229"/>
      <c r="Q100" s="229"/>
    </row>
    <row r="101" spans="1:17" ht="12.75">
      <c r="A101">
        <v>40500</v>
      </c>
      <c r="C101" s="71" t="s">
        <v>214</v>
      </c>
      <c r="D101" s="229"/>
      <c r="E101" s="239"/>
      <c r="F101" s="229"/>
      <c r="G101" s="229"/>
      <c r="H101" s="229"/>
      <c r="I101" s="229"/>
      <c r="J101" s="231"/>
      <c r="K101" s="229"/>
      <c r="L101" s="229"/>
      <c r="M101" s="229"/>
      <c r="N101" s="229"/>
      <c r="O101" s="229"/>
      <c r="P101" s="229"/>
      <c r="Q101" s="229"/>
    </row>
    <row r="102" spans="1:17" ht="12.75">
      <c r="A102">
        <v>40501</v>
      </c>
      <c r="C102" s="1" t="s">
        <v>75</v>
      </c>
      <c r="D102" s="229">
        <v>1.0085364087020399</v>
      </c>
      <c r="E102" s="239">
        <v>1.0085364087020399</v>
      </c>
      <c r="F102" s="229">
        <v>1.0085364087020399</v>
      </c>
      <c r="G102" s="229">
        <v>1.0085364087020399</v>
      </c>
      <c r="H102" s="229">
        <v>1.01470790521557</v>
      </c>
      <c r="I102" s="229">
        <v>1.01900080320958</v>
      </c>
      <c r="J102" s="231">
        <v>1.02063931344296</v>
      </c>
      <c r="K102" s="229">
        <v>1.02063931344296</v>
      </c>
      <c r="L102" s="229"/>
      <c r="M102" s="229"/>
      <c r="N102" s="229"/>
      <c r="O102" s="229"/>
      <c r="P102" s="229"/>
      <c r="Q102" s="229"/>
    </row>
    <row r="103" spans="1:17" ht="12.75">
      <c r="A103">
        <v>40504</v>
      </c>
      <c r="C103" s="1" t="s">
        <v>76</v>
      </c>
      <c r="D103" s="229">
        <v>2.77842541668079</v>
      </c>
      <c r="E103" s="239">
        <v>2.77842541668079</v>
      </c>
      <c r="F103" s="229">
        <v>2.77842541668079</v>
      </c>
      <c r="G103" s="229">
        <v>2.77842541668079</v>
      </c>
      <c r="H103" s="229">
        <v>2.80767766205571</v>
      </c>
      <c r="I103" s="229">
        <v>2.84159285319545</v>
      </c>
      <c r="J103" s="231">
        <v>2.83535139884725</v>
      </c>
      <c r="K103" s="229">
        <v>2.83535139884725</v>
      </c>
      <c r="L103" s="229"/>
      <c r="M103" s="229"/>
      <c r="N103" s="229"/>
      <c r="O103" s="229"/>
      <c r="P103" s="229"/>
      <c r="Q103" s="229"/>
    </row>
    <row r="104" spans="1:17" ht="12.75">
      <c r="A104">
        <v>40507</v>
      </c>
      <c r="C104" s="1" t="s">
        <v>239</v>
      </c>
      <c r="D104" s="229">
        <v>73.34749913705787</v>
      </c>
      <c r="E104" s="239">
        <v>73.34749913705787</v>
      </c>
      <c r="F104" s="229">
        <v>73.34749913705787</v>
      </c>
      <c r="G104" s="229">
        <v>73.34749913705787</v>
      </c>
      <c r="H104" s="229">
        <v>81.59996912858726</v>
      </c>
      <c r="I104" s="229">
        <v>81.61052698009296</v>
      </c>
      <c r="J104" s="231">
        <v>81.61052698009296</v>
      </c>
      <c r="K104" s="229">
        <v>81.61052698009296</v>
      </c>
      <c r="L104" s="229"/>
      <c r="M104" s="229"/>
      <c r="N104" s="229"/>
      <c r="O104" s="229"/>
      <c r="P104" s="229"/>
      <c r="Q104" s="229"/>
    </row>
    <row r="105" spans="1:17" ht="12.75">
      <c r="A105">
        <v>40600</v>
      </c>
      <c r="C105" s="71" t="s">
        <v>216</v>
      </c>
      <c r="D105" s="229"/>
      <c r="E105" s="239"/>
      <c r="F105" s="229"/>
      <c r="G105" s="229"/>
      <c r="H105" s="229"/>
      <c r="I105" s="229"/>
      <c r="J105" s="231"/>
      <c r="K105" s="229"/>
      <c r="L105" s="229"/>
      <c r="M105" s="229"/>
      <c r="N105" s="229"/>
      <c r="O105" s="229"/>
      <c r="P105" s="229"/>
      <c r="Q105" s="229"/>
    </row>
    <row r="106" spans="1:17" ht="12.75">
      <c r="A106">
        <v>40601</v>
      </c>
      <c r="C106" s="1" t="s">
        <v>78</v>
      </c>
      <c r="D106" s="229">
        <v>0.225106396536</v>
      </c>
      <c r="E106" s="239">
        <v>0.225106396536</v>
      </c>
      <c r="F106" s="229">
        <v>0.225106396536</v>
      </c>
      <c r="G106" s="229">
        <v>0.225106396536</v>
      </c>
      <c r="H106" s="229">
        <v>0.225106396536</v>
      </c>
      <c r="I106" s="229">
        <v>0.225106396536</v>
      </c>
      <c r="J106" s="231">
        <v>0.225106396536</v>
      </c>
      <c r="K106" s="229">
        <v>0.225106396536</v>
      </c>
      <c r="L106" s="229"/>
      <c r="M106" s="229"/>
      <c r="N106" s="229"/>
      <c r="O106" s="229"/>
      <c r="P106" s="229"/>
      <c r="Q106" s="229"/>
    </row>
    <row r="107" spans="3:17" ht="12.75">
      <c r="C107" t="s">
        <v>297</v>
      </c>
      <c r="D107" s="229">
        <v>43.77861488432429</v>
      </c>
      <c r="E107" s="239">
        <v>44.13138876123609</v>
      </c>
      <c r="F107" s="229">
        <v>44.69297592782442</v>
      </c>
      <c r="G107" s="229">
        <v>44.98014921327565</v>
      </c>
      <c r="H107" s="229">
        <v>45.27854101315351</v>
      </c>
      <c r="I107" s="229">
        <v>45.6133055349922</v>
      </c>
      <c r="J107" s="231">
        <v>46.24459126889837</v>
      </c>
      <c r="K107" s="229">
        <v>46.77543228793486</v>
      </c>
      <c r="L107" s="229"/>
      <c r="M107" s="229"/>
      <c r="N107" s="229"/>
      <c r="O107" s="229"/>
      <c r="P107" s="229"/>
      <c r="Q107" s="229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28"/>
  <sheetViews>
    <sheetView zoomScalePageLayoutView="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5.00390625" style="0" customWidth="1"/>
    <col min="2" max="2" width="6.421875" style="0" customWidth="1"/>
    <col min="3" max="3" width="10.7109375" style="0" customWidth="1"/>
    <col min="4" max="4" width="12.140625" style="0" bestFit="1" customWidth="1"/>
    <col min="7" max="7" width="11.7109375" style="0" customWidth="1"/>
    <col min="8" max="8" width="7.57421875" style="0" customWidth="1"/>
    <col min="10" max="10" width="10.28125" style="0" customWidth="1"/>
    <col min="13" max="13" width="12.140625" style="0" bestFit="1" customWidth="1"/>
    <col min="15" max="15" width="11.421875" style="13" customWidth="1"/>
    <col min="18" max="22" width="11.421875" style="13" customWidth="1"/>
    <col min="23" max="23" width="14.140625" style="13" customWidth="1"/>
    <col min="48" max="48" width="4.57421875" style="0" customWidth="1"/>
    <col min="51" max="51" width="14.00390625" style="0" customWidth="1"/>
  </cols>
  <sheetData>
    <row r="1" ht="12.75">
      <c r="H1" s="147"/>
    </row>
    <row r="2" ht="12.75">
      <c r="G2" s="66"/>
    </row>
    <row r="3" spans="1:7" ht="12.75">
      <c r="A3" s="1" t="s">
        <v>79</v>
      </c>
      <c r="B3" s="2" t="s">
        <v>80</v>
      </c>
      <c r="C3" s="2" t="s">
        <v>81</v>
      </c>
      <c r="D3" s="2" t="s">
        <v>82</v>
      </c>
      <c r="E3" s="71"/>
      <c r="F3" s="66"/>
      <c r="G3" s="141"/>
    </row>
    <row r="4" spans="1:51" ht="12.75">
      <c r="A4" s="1" t="s">
        <v>83</v>
      </c>
      <c r="B4" s="2" t="s">
        <v>84</v>
      </c>
      <c r="C4" s="3"/>
      <c r="D4" s="2" t="s">
        <v>85</v>
      </c>
      <c r="E4" s="1" t="s">
        <v>0</v>
      </c>
      <c r="F4" s="3"/>
      <c r="G4" s="1" t="s">
        <v>0</v>
      </c>
      <c r="AY4" s="13"/>
    </row>
    <row r="5" spans="1:9" ht="12.75">
      <c r="A5" s="1" t="s">
        <v>86</v>
      </c>
      <c r="B5" s="2" t="s">
        <v>0</v>
      </c>
      <c r="C5" s="2" t="s">
        <v>0</v>
      </c>
      <c r="D5" s="145">
        <v>39083</v>
      </c>
      <c r="E5" s="2" t="s">
        <v>87</v>
      </c>
      <c r="F5" s="2" t="s">
        <v>88</v>
      </c>
      <c r="G5" s="2" t="s">
        <v>87</v>
      </c>
      <c r="H5">
        <v>0.731008564297241</v>
      </c>
      <c r="I5" t="s">
        <v>89</v>
      </c>
    </row>
    <row r="6" spans="1:55" ht="12.75">
      <c r="A6" s="105" t="s">
        <v>305</v>
      </c>
      <c r="B6" s="106"/>
      <c r="C6" s="126" t="s">
        <v>90</v>
      </c>
      <c r="D6" s="106" t="s">
        <v>91</v>
      </c>
      <c r="E6" s="107"/>
      <c r="F6" s="108" t="s">
        <v>92</v>
      </c>
      <c r="G6" s="107" t="s">
        <v>93</v>
      </c>
      <c r="H6" s="234">
        <v>39264</v>
      </c>
      <c r="I6" s="106" t="s">
        <v>94</v>
      </c>
      <c r="J6" s="106" t="s">
        <v>95</v>
      </c>
      <c r="K6" s="106" t="s">
        <v>96</v>
      </c>
      <c r="L6" s="106" t="s">
        <v>97</v>
      </c>
      <c r="M6" s="106" t="s">
        <v>98</v>
      </c>
      <c r="N6" s="106" t="s">
        <v>99</v>
      </c>
      <c r="O6" s="110" t="s">
        <v>100</v>
      </c>
      <c r="P6" s="106" t="s">
        <v>101</v>
      </c>
      <c r="Q6" s="126" t="s">
        <v>102</v>
      </c>
      <c r="R6" s="110" t="s">
        <v>103</v>
      </c>
      <c r="S6" s="110" t="s">
        <v>104</v>
      </c>
      <c r="T6" s="110" t="s">
        <v>105</v>
      </c>
      <c r="U6" s="110" t="s">
        <v>106</v>
      </c>
      <c r="V6" s="106" t="s">
        <v>107</v>
      </c>
      <c r="W6" s="110"/>
      <c r="X6" s="106" t="s">
        <v>108</v>
      </c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 t="s">
        <v>109</v>
      </c>
      <c r="AT6" s="106" t="s">
        <v>110</v>
      </c>
      <c r="AU6" s="106" t="s">
        <v>111</v>
      </c>
      <c r="AV6" s="106"/>
      <c r="AW6" s="111" t="s">
        <v>109</v>
      </c>
      <c r="AX6" s="111" t="s">
        <v>112</v>
      </c>
      <c r="AY6" s="112" t="s">
        <v>113</v>
      </c>
      <c r="AZ6" s="15"/>
      <c r="BA6" s="15"/>
      <c r="BC6" s="15"/>
    </row>
    <row r="7" spans="1:54" ht="12.75">
      <c r="A7" s="113" t="s">
        <v>114</v>
      </c>
      <c r="B7" s="114"/>
      <c r="C7" s="150">
        <f>(C9+C61+C74+C91)</f>
        <v>1</v>
      </c>
      <c r="D7" s="116" t="s">
        <v>286</v>
      </c>
      <c r="E7" s="131" t="e">
        <f>(E9+E61+E74+E91)</f>
        <v>#VALUE!</v>
      </c>
      <c r="F7" s="193"/>
      <c r="G7" s="118" t="e">
        <f>(G9+G61+G74+G91)</f>
        <v>#VALUE!</v>
      </c>
      <c r="H7" s="119"/>
      <c r="I7" s="120" t="e">
        <f>G7-J7</f>
        <v>#VALUE!</v>
      </c>
      <c r="J7" s="228">
        <v>317.34</v>
      </c>
      <c r="K7" s="115">
        <f>SUM(K11:K111)</f>
        <v>0.5730333979791978</v>
      </c>
      <c r="L7" s="115">
        <f>SUM(L11:L111)</f>
        <v>0.9960177391380788</v>
      </c>
      <c r="M7" s="117">
        <f>SUM(M11:M111)</f>
        <v>22841.516766592944</v>
      </c>
      <c r="N7" s="122">
        <f>SUM(N11:N111)</f>
        <v>1.0000000000000002</v>
      </c>
      <c r="O7" s="123" t="e">
        <f>G7-J7</f>
        <v>#VALUE!</v>
      </c>
      <c r="P7" s="119"/>
      <c r="Q7" s="128"/>
      <c r="R7" s="123"/>
      <c r="S7" s="123"/>
      <c r="T7" s="117" t="e">
        <f>SUM(T11:T111)</f>
        <v>#VALUE!</v>
      </c>
      <c r="U7" s="117" t="e">
        <f>SUM(U11:U111)</f>
        <v>#VALUE!</v>
      </c>
      <c r="V7" s="123" t="e">
        <f>O7-T7</f>
        <v>#VALUE!</v>
      </c>
      <c r="W7" s="117"/>
      <c r="X7" s="119"/>
      <c r="Y7" s="117" t="e">
        <f>SUM(Y11:Y111)</f>
        <v>#VALUE!</v>
      </c>
      <c r="Z7" s="117" t="e">
        <f>SUM(Z11:Z111)</f>
        <v>#VALUE!</v>
      </c>
      <c r="AA7" s="124" t="e">
        <f>$O7-Y7</f>
        <v>#VALUE!</v>
      </c>
      <c r="AB7" s="119"/>
      <c r="AC7" s="119"/>
      <c r="AD7" s="117" t="e">
        <f>SUM(AD11:AD111)</f>
        <v>#VALUE!</v>
      </c>
      <c r="AE7" s="117" t="e">
        <f>SUM(AE11:AE111)</f>
        <v>#VALUE!</v>
      </c>
      <c r="AF7" s="124" t="e">
        <f>$O7-AD7</f>
        <v>#VALUE!</v>
      </c>
      <c r="AG7" s="119"/>
      <c r="AH7" s="119"/>
      <c r="AI7" s="117" t="e">
        <f>SUM(AI11:AI111)</f>
        <v>#VALUE!</v>
      </c>
      <c r="AJ7" s="117" t="e">
        <f>SUM(AJ11:AJ111)</f>
        <v>#VALUE!</v>
      </c>
      <c r="AK7" s="124" t="e">
        <f>$O7-AI7</f>
        <v>#VALUE!</v>
      </c>
      <c r="AL7" s="119"/>
      <c r="AM7" s="119"/>
      <c r="AN7" s="117" t="e">
        <f>SUM(AN11:AN111)</f>
        <v>#VALUE!</v>
      </c>
      <c r="AO7" s="117" t="e">
        <f>SUM(AO11:AO111)</f>
        <v>#VALUE!</v>
      </c>
      <c r="AP7" s="124" t="e">
        <f>$O7-AN7</f>
        <v>#VALUE!</v>
      </c>
      <c r="AQ7" s="119"/>
      <c r="AR7" s="119"/>
      <c r="AS7" s="117" t="e">
        <f>SUM(AS11:AS111)</f>
        <v>#VALUE!</v>
      </c>
      <c r="AT7" s="117" t="e">
        <f>SUM(AT11:AT111)</f>
        <v>#VALUE!</v>
      </c>
      <c r="AU7" s="124" t="e">
        <f>$O7-AS7</f>
        <v>#VALUE!</v>
      </c>
      <c r="AV7" s="124"/>
      <c r="AW7" s="119" t="e">
        <f>SUM(AW11:AW111)</f>
        <v>#VALUE!</v>
      </c>
      <c r="AX7" s="123" t="e">
        <f>SUM(AX11:AX111)</f>
        <v>#VALUE!</v>
      </c>
      <c r="AY7" s="125" t="e">
        <f>G7-J7</f>
        <v>#VALUE!</v>
      </c>
      <c r="BA7" t="e">
        <f>ABS(AY7)</f>
        <v>#VALUE!</v>
      </c>
      <c r="BB7" s="226" t="s">
        <v>317</v>
      </c>
    </row>
    <row r="8" spans="1:53" ht="12.75">
      <c r="A8" s="4"/>
      <c r="B8" s="3"/>
      <c r="C8" s="148"/>
      <c r="D8" s="3" t="e">
        <f>ABS(I7/E7)*D26</f>
        <v>#VALUE!</v>
      </c>
      <c r="E8" s="76">
        <v>85.22627208209941</v>
      </c>
      <c r="F8" s="191"/>
      <c r="G8" s="6"/>
      <c r="AY8" s="13" t="e">
        <f>SUM(AY9+AY61+AY74+AY91)</f>
        <v>#VALUE!</v>
      </c>
      <c r="AZ8" t="s">
        <v>0</v>
      </c>
      <c r="BA8" s="13" t="e">
        <f aca="true" t="shared" si="0" ref="BA8:BA71">ABS(AY8)</f>
        <v>#VALUE!</v>
      </c>
    </row>
    <row r="9" spans="1:53" ht="12.75">
      <c r="A9" s="1" t="s">
        <v>1</v>
      </c>
      <c r="B9" s="3"/>
      <c r="C9" s="151">
        <f>(C10+C14+C18+C21+C24+C28+C36+C39+C43+C50+C53+C56+C58)</f>
        <v>0.45101907026372784</v>
      </c>
      <c r="D9" s="143"/>
      <c r="E9" s="238" t="e">
        <f>(E10+E14+E18+E21+E24+E28+E36+E39+E43+E50+E53+E56+E58)</f>
        <v>#VALUE!</v>
      </c>
      <c r="F9" s="5"/>
      <c r="G9" s="6" t="e">
        <f>(G10+G14+G18+G21+G24+G28+G36+G39+G43+G50+G53+G56+G58)</f>
        <v>#VALUE!</v>
      </c>
      <c r="AY9" s="13" t="e">
        <f>SUM(AY10+AY14+AY18+AY21+AY24+AY28+AY36+AY39+AY43+AY50+AY53+AY56+AY58)</f>
        <v>#VALUE!</v>
      </c>
      <c r="AZ9" t="s">
        <v>0</v>
      </c>
      <c r="BA9" s="13" t="e">
        <f t="shared" si="0"/>
        <v>#VALUE!</v>
      </c>
    </row>
    <row r="10" spans="1:53" ht="12.75">
      <c r="A10" s="1" t="s">
        <v>2</v>
      </c>
      <c r="B10" s="3"/>
      <c r="C10" s="151">
        <f>SUM(C11:C13)</f>
        <v>0.07521232020001062</v>
      </c>
      <c r="D10" s="143">
        <f>SUM(D11:D111)</f>
        <v>306.0789636098296</v>
      </c>
      <c r="E10" s="5">
        <f>SUM(E11:E13)</f>
        <v>20.365219515713683</v>
      </c>
      <c r="F10" s="7"/>
      <c r="G10" s="6">
        <f>SUM(G11:G13)</f>
        <v>21.58780674883082</v>
      </c>
      <c r="I10" t="s">
        <v>0</v>
      </c>
      <c r="K10" s="4"/>
      <c r="AB10" t="s">
        <v>0</v>
      </c>
      <c r="AY10" s="13" t="e">
        <f>SUM(AW11:AX13)</f>
        <v>#VALUE!</v>
      </c>
      <c r="AZ10" t="s">
        <v>0</v>
      </c>
      <c r="BA10" s="13" t="e">
        <f t="shared" si="0"/>
        <v>#VALUE!</v>
      </c>
    </row>
    <row r="11" spans="1:56" ht="12.75">
      <c r="A11" s="1" t="s">
        <v>3</v>
      </c>
      <c r="B11" s="1" t="s">
        <v>115</v>
      </c>
      <c r="C11" s="149">
        <v>0.04711746923001192</v>
      </c>
      <c r="D11" s="13">
        <v>14.83</v>
      </c>
      <c r="E11" s="5">
        <f>F11*$D11</f>
        <v>9.294818990988706</v>
      </c>
      <c r="F11" s="239">
        <v>0.62675785509027</v>
      </c>
      <c r="G11" s="6">
        <f>H11*$D11</f>
        <v>10.40408904229838</v>
      </c>
      <c r="H11" s="229">
        <v>0.70155691451776</v>
      </c>
      <c r="I11" s="229">
        <v>0.70155691451776</v>
      </c>
      <c r="J11" s="12">
        <f>I11-H11</f>
        <v>0</v>
      </c>
      <c r="K11" s="149">
        <v>0.04711746923001192</v>
      </c>
      <c r="L11" s="127">
        <f>K11/$K$7</f>
        <v>0.08222464763165928</v>
      </c>
      <c r="M11" s="127">
        <f>1/L11</f>
        <v>12.161803410574496</v>
      </c>
      <c r="N11" s="127">
        <f>M11/$M$7</f>
        <v>0.0005324428992544771</v>
      </c>
      <c r="O11" s="13" t="e">
        <f>N11*$O$7</f>
        <v>#VALUE!</v>
      </c>
      <c r="P11" s="13" t="e">
        <f aca="true" t="shared" si="1" ref="P11:P27">O11/I11</f>
        <v>#VALUE!</v>
      </c>
      <c r="Q11" s="134">
        <v>14.833474560913306</v>
      </c>
      <c r="R11" s="13" t="e">
        <f>IF(P11&lt;Q11,P11*H11,0)</f>
        <v>#VALUE!</v>
      </c>
      <c r="S11" s="13" t="e">
        <f>IF(P11&lt;Q11,P1:P11,0)</f>
        <v>#VALUE!</v>
      </c>
      <c r="T11" s="13" t="e">
        <f>IF(S11=0,Q11*I11,0)</f>
        <v>#VALUE!</v>
      </c>
      <c r="U11" s="13" t="e">
        <f>IF(S11=0,0,S11*$I11)</f>
        <v>#VALUE!</v>
      </c>
      <c r="V11" s="13" t="e">
        <f aca="true" t="shared" si="2" ref="V11:V42">$V$7/$U$7*U11</f>
        <v>#VALUE!</v>
      </c>
      <c r="W11" s="14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3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3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3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3" t="e">
        <f>IF(AR11=0,0,AR11*$I11)</f>
        <v>#VALUE!</v>
      </c>
      <c r="AU11" t="e">
        <f>$AU$7/$AT$7*AT11</f>
        <v>#VALUE!</v>
      </c>
      <c r="AW11" t="e">
        <f aca="true" t="shared" si="3" ref="AW11:AW42">AS11</f>
        <v>#VALUE!</v>
      </c>
      <c r="AX11" s="13" t="e">
        <f aca="true" t="shared" si="4" ref="AX11:AX42">AU11</f>
        <v>#VALUE!</v>
      </c>
      <c r="AY11" s="13"/>
      <c r="BA11" s="13">
        <f t="shared" si="0"/>
        <v>0</v>
      </c>
      <c r="BB11" s="241">
        <v>14.83</v>
      </c>
      <c r="BC11" t="e">
        <f>IF(AR11=0,Q11,AR11)</f>
        <v>#VALUE!</v>
      </c>
      <c r="BD11" t="e">
        <f>ABS(BC11)</f>
        <v>#VALUE!</v>
      </c>
    </row>
    <row r="12" spans="1:56" ht="12.75">
      <c r="A12" s="1" t="s">
        <v>4</v>
      </c>
      <c r="B12" s="1" t="s">
        <v>115</v>
      </c>
      <c r="C12" s="149">
        <v>0.008409053781483067</v>
      </c>
      <c r="D12" s="13">
        <v>2.64</v>
      </c>
      <c r="E12" s="5">
        <f>F12*$D12</f>
        <v>1.6672425957158103</v>
      </c>
      <c r="F12" s="239">
        <v>0.6315312862559888</v>
      </c>
      <c r="G12" s="6">
        <f>H12*$D12</f>
        <v>1.7463011707456855</v>
      </c>
      <c r="H12" s="229">
        <v>0.6614777161915475</v>
      </c>
      <c r="I12" s="229">
        <v>0.6614777161915475</v>
      </c>
      <c r="J12" s="12">
        <f aca="true" t="shared" si="5" ref="J12:J27">I12-H12</f>
        <v>0</v>
      </c>
      <c r="K12" s="149">
        <v>0.008409053781483067</v>
      </c>
      <c r="L12" s="127">
        <f aca="true" t="shared" si="6" ref="L12:L73">K12/$K$7</f>
        <v>0.014674631201492956</v>
      </c>
      <c r="M12" s="127">
        <f aca="true" t="shared" si="7" ref="M12:M73">1/L12</f>
        <v>68.14481306339492</v>
      </c>
      <c r="N12" s="127">
        <f aca="true" t="shared" si="8" ref="N12:N73">M12/$M$7</f>
        <v>0.002983375130458092</v>
      </c>
      <c r="O12" s="13" t="e">
        <f aca="true" t="shared" si="9" ref="O12:O27">N12*$O$7</f>
        <v>#VALUE!</v>
      </c>
      <c r="P12" s="13" t="e">
        <f t="shared" si="1"/>
        <v>#VALUE!</v>
      </c>
      <c r="Q12" s="134">
        <v>2.6473299051794035</v>
      </c>
      <c r="R12" s="13" t="e">
        <f aca="true" t="shared" si="10" ref="R12:R27">IF(P12&lt;Q12,P12*H12,0)</f>
        <v>#VALUE!</v>
      </c>
      <c r="S12" s="13" t="e">
        <f>IF(P12&lt;Q12,P2:P12,0)</f>
        <v>#VALUE!</v>
      </c>
      <c r="T12" s="13" t="e">
        <f aca="true" t="shared" si="11" ref="T12:T27">IF(S12=0,Q12*I12,0)</f>
        <v>#VALUE!</v>
      </c>
      <c r="U12" s="13" t="e">
        <f aca="true" t="shared" si="12" ref="U12:U27">IF(S12=0,0,S12*I12)</f>
        <v>#VALUE!</v>
      </c>
      <c r="V12" s="13" t="e">
        <f t="shared" si="2"/>
        <v>#VALUE!</v>
      </c>
      <c r="W12" s="14" t="e">
        <f aca="true" t="shared" si="13" ref="W12:W27">IF(I12=0,0,V12/I12)</f>
        <v>#VALUE!</v>
      </c>
      <c r="X12" t="e">
        <f aca="true" t="shared" si="14" ref="X12:X27">IF(W12&lt;Q12,W12,0)</f>
        <v>#VALUE!</v>
      </c>
      <c r="Y12" t="e">
        <f aca="true" t="shared" si="15" ref="Y12:Y27">IF(X12=0,Q12*I12,0)</f>
        <v>#VALUE!</v>
      </c>
      <c r="Z12" t="e">
        <f aca="true" t="shared" si="16" ref="Z12:Z27">IF(X12=0,0,I12*X12)</f>
        <v>#VALUE!</v>
      </c>
      <c r="AA12" t="e">
        <f aca="true" t="shared" si="17" ref="AA12:AA27">$AA$7/$Z$7*Z12</f>
        <v>#VALUE!</v>
      </c>
      <c r="AB12" t="e">
        <f aca="true" t="shared" si="18" ref="AB12:AB27">IF(I12=0,0,AA12/I12)</f>
        <v>#VALUE!</v>
      </c>
      <c r="AC12" t="e">
        <f aca="true" t="shared" si="19" ref="AC12:AC27">IF(AB12&lt;Q12,AB12,0)</f>
        <v>#VALUE!</v>
      </c>
      <c r="AD12" t="e">
        <f aca="true" t="shared" si="20" ref="AD12:AD27">IF(AC12=0,$Q12*$I12,0)</f>
        <v>#VALUE!</v>
      </c>
      <c r="AE12" s="13" t="e">
        <f aca="true" t="shared" si="21" ref="AE12:AE27">IF(AC12=0,0,AC12*$I12)</f>
        <v>#VALUE!</v>
      </c>
      <c r="AF12" t="e">
        <f aca="true" t="shared" si="22" ref="AF12:AF27">$AF$7/$AE$7*AE12</f>
        <v>#VALUE!</v>
      </c>
      <c r="AG12" t="e">
        <f aca="true" t="shared" si="23" ref="AG12:AG27">IF($I12=0,0,AF12/$I12)</f>
        <v>#VALUE!</v>
      </c>
      <c r="AH12" t="e">
        <f aca="true" t="shared" si="24" ref="AH12:AH27">IF(AG12&lt;$Q12,AG12,0)</f>
        <v>#VALUE!</v>
      </c>
      <c r="AI12" t="e">
        <f aca="true" t="shared" si="25" ref="AI12:AI27">IF(AH12=0,$Q12*$I12,0)</f>
        <v>#VALUE!</v>
      </c>
      <c r="AJ12" s="13" t="e">
        <f aca="true" t="shared" si="26" ref="AJ12:AJ27">IF(AH12=0,0,AH12*$I12)</f>
        <v>#VALUE!</v>
      </c>
      <c r="AK12" t="e">
        <f aca="true" t="shared" si="27" ref="AK12:AK27">$AK$7/$AJ$7*AJ12</f>
        <v>#VALUE!</v>
      </c>
      <c r="AL12" t="e">
        <f aca="true" t="shared" si="28" ref="AL12:AL27">IF($I12=0,0,AK12/$I12)</f>
        <v>#VALUE!</v>
      </c>
      <c r="AM12" t="e">
        <f aca="true" t="shared" si="29" ref="AM12:AM27">IF(AL12&lt;$Q12,AL12,0)</f>
        <v>#VALUE!</v>
      </c>
      <c r="AN12" t="e">
        <f aca="true" t="shared" si="30" ref="AN12:AN27">IF(AM12=0,$Q12*$I12,0)</f>
        <v>#VALUE!</v>
      </c>
      <c r="AO12" s="13" t="e">
        <f aca="true" t="shared" si="31" ref="AO12:AO27">IF(AM12=0,0,AM12*$I12)</f>
        <v>#VALUE!</v>
      </c>
      <c r="AP12" t="e">
        <f aca="true" t="shared" si="32" ref="AP12:AP27">$AP$7/$AO$7*AO12</f>
        <v>#VALUE!</v>
      </c>
      <c r="AQ12" t="e">
        <f aca="true" t="shared" si="33" ref="AQ12:AQ27">IF($I12=0,0,AP12/$I12)</f>
        <v>#VALUE!</v>
      </c>
      <c r="AR12" t="e">
        <f aca="true" t="shared" si="34" ref="AR12:AR27">IF(AQ12&lt;$Q12,AQ12,0)</f>
        <v>#VALUE!</v>
      </c>
      <c r="AS12" t="e">
        <f aca="true" t="shared" si="35" ref="AS12:AS27">IF(AR12=0,$Q12*$I12,0)</f>
        <v>#VALUE!</v>
      </c>
      <c r="AT12" s="13" t="e">
        <f aca="true" t="shared" si="36" ref="AT12:AT27">IF(AR12=0,0,AR12*$I12)</f>
        <v>#VALUE!</v>
      </c>
      <c r="AU12" t="e">
        <f aca="true" t="shared" si="37" ref="AU12:AU27">$AU$7/$AT$7*AT12</f>
        <v>#VALUE!</v>
      </c>
      <c r="AW12" t="e">
        <f t="shared" si="3"/>
        <v>#VALUE!</v>
      </c>
      <c r="AX12" s="13" t="e">
        <f t="shared" si="4"/>
        <v>#VALUE!</v>
      </c>
      <c r="AY12" s="13"/>
      <c r="BA12" s="13">
        <f t="shared" si="0"/>
        <v>0</v>
      </c>
      <c r="BB12" s="241">
        <v>2.64</v>
      </c>
      <c r="BC12" t="e">
        <f aca="true" t="shared" si="38" ref="BC12:BC75">IF(AR12=0,Q12,AR12)</f>
        <v>#VALUE!</v>
      </c>
      <c r="BD12" t="e">
        <f aca="true" t="shared" si="39" ref="BD12:BD75">ABS(BC12)</f>
        <v>#VALUE!</v>
      </c>
    </row>
    <row r="13" spans="1:56" ht="12.75">
      <c r="A13" s="1" t="s">
        <v>5</v>
      </c>
      <c r="B13" s="1" t="s">
        <v>115</v>
      </c>
      <c r="C13" s="149">
        <v>0.01968579718851563</v>
      </c>
      <c r="D13" s="13">
        <v>6.2</v>
      </c>
      <c r="E13" s="5">
        <f>F13*$D13</f>
        <v>9.403157929009168</v>
      </c>
      <c r="F13" s="239">
        <v>1.51663837564664</v>
      </c>
      <c r="G13" s="6">
        <f>H13*$D13</f>
        <v>9.437416535786753</v>
      </c>
      <c r="H13" s="229">
        <v>1.52216395738496</v>
      </c>
      <c r="I13" s="229">
        <v>1.52216395738496</v>
      </c>
      <c r="J13" s="12">
        <f t="shared" si="5"/>
        <v>0</v>
      </c>
      <c r="K13" s="149">
        <v>0.01968579718851563</v>
      </c>
      <c r="L13" s="127">
        <f t="shared" si="6"/>
        <v>0.03435366465189916</v>
      </c>
      <c r="M13" s="127">
        <f t="shared" si="7"/>
        <v>29.108976003953554</v>
      </c>
      <c r="N13" s="127">
        <f t="shared" si="8"/>
        <v>0.001274388925280441</v>
      </c>
      <c r="O13" s="13" t="e">
        <f t="shared" si="9"/>
        <v>#VALUE!</v>
      </c>
      <c r="P13" s="13" t="e">
        <f t="shared" si="1"/>
        <v>#VALUE!</v>
      </c>
      <c r="Q13" s="134">
        <v>6.19746299152136</v>
      </c>
      <c r="R13" s="13" t="e">
        <f t="shared" si="10"/>
        <v>#VALUE!</v>
      </c>
      <c r="S13" s="13" t="e">
        <f aca="true" t="shared" si="40" ref="S13:S27">IF(P13&lt;Q13,P3:P13,0)</f>
        <v>#VALUE!</v>
      </c>
      <c r="T13" s="13" t="e">
        <f t="shared" si="11"/>
        <v>#VALUE!</v>
      </c>
      <c r="U13" s="13" t="e">
        <f t="shared" si="12"/>
        <v>#VALUE!</v>
      </c>
      <c r="V13" s="13" t="e">
        <f t="shared" si="2"/>
        <v>#VALUE!</v>
      </c>
      <c r="W13" s="14" t="e">
        <f t="shared" si="13"/>
        <v>#VALUE!</v>
      </c>
      <c r="X13" t="e">
        <f t="shared" si="14"/>
        <v>#VALUE!</v>
      </c>
      <c r="Y13" t="e">
        <f t="shared" si="15"/>
        <v>#VALUE!</v>
      </c>
      <c r="Z13" t="e">
        <f t="shared" si="16"/>
        <v>#VALUE!</v>
      </c>
      <c r="AA13" t="e">
        <f t="shared" si="17"/>
        <v>#VALUE!</v>
      </c>
      <c r="AB13" t="e">
        <f t="shared" si="18"/>
        <v>#VALUE!</v>
      </c>
      <c r="AC13" t="e">
        <f t="shared" si="19"/>
        <v>#VALUE!</v>
      </c>
      <c r="AD13" t="e">
        <f t="shared" si="20"/>
        <v>#VALUE!</v>
      </c>
      <c r="AE13" s="13" t="e">
        <f t="shared" si="21"/>
        <v>#VALUE!</v>
      </c>
      <c r="AF13" t="e">
        <f t="shared" si="22"/>
        <v>#VALUE!</v>
      </c>
      <c r="AG13" t="e">
        <f t="shared" si="23"/>
        <v>#VALUE!</v>
      </c>
      <c r="AH13" t="e">
        <f t="shared" si="24"/>
        <v>#VALUE!</v>
      </c>
      <c r="AI13" t="e">
        <f t="shared" si="25"/>
        <v>#VALUE!</v>
      </c>
      <c r="AJ13" s="13" t="e">
        <f t="shared" si="26"/>
        <v>#VALUE!</v>
      </c>
      <c r="AK13" t="e">
        <f t="shared" si="27"/>
        <v>#VALUE!</v>
      </c>
      <c r="AL13" t="e">
        <f t="shared" si="28"/>
        <v>#VALUE!</v>
      </c>
      <c r="AM13" t="e">
        <f t="shared" si="29"/>
        <v>#VALUE!</v>
      </c>
      <c r="AN13" t="e">
        <f t="shared" si="30"/>
        <v>#VALUE!</v>
      </c>
      <c r="AO13" s="13" t="e">
        <f t="shared" si="31"/>
        <v>#VALUE!</v>
      </c>
      <c r="AP13" t="e">
        <f t="shared" si="32"/>
        <v>#VALUE!</v>
      </c>
      <c r="AQ13" t="e">
        <f t="shared" si="33"/>
        <v>#VALUE!</v>
      </c>
      <c r="AR13" t="e">
        <f t="shared" si="34"/>
        <v>#VALUE!</v>
      </c>
      <c r="AS13" t="e">
        <f t="shared" si="35"/>
        <v>#VALUE!</v>
      </c>
      <c r="AT13" s="13" t="e">
        <f t="shared" si="36"/>
        <v>#VALUE!</v>
      </c>
      <c r="AU13" t="e">
        <f t="shared" si="37"/>
        <v>#VALUE!</v>
      </c>
      <c r="AW13" t="e">
        <f t="shared" si="3"/>
        <v>#VALUE!</v>
      </c>
      <c r="AX13" s="13" t="e">
        <f t="shared" si="4"/>
        <v>#VALUE!</v>
      </c>
      <c r="AY13" s="13"/>
      <c r="BA13" s="13">
        <f t="shared" si="0"/>
        <v>0</v>
      </c>
      <c r="BB13" s="241">
        <v>6.2</v>
      </c>
      <c r="BC13" t="e">
        <f t="shared" si="38"/>
        <v>#VALUE!</v>
      </c>
      <c r="BD13" t="e">
        <f t="shared" si="39"/>
        <v>#VALUE!</v>
      </c>
    </row>
    <row r="14" spans="1:56" ht="12.75">
      <c r="A14" s="1" t="s">
        <v>6</v>
      </c>
      <c r="B14" s="3"/>
      <c r="C14" s="151">
        <f>SUM(C15:C17)</f>
        <v>0.023802413399666645</v>
      </c>
      <c r="D14" s="13"/>
      <c r="E14" s="5">
        <f>SUM(E15:E17)</f>
        <v>21.55560515476816</v>
      </c>
      <c r="F14" s="239"/>
      <c r="G14" s="6">
        <f>SUM(G15:G17)</f>
        <v>22.174559171617357</v>
      </c>
      <c r="H14" s="229"/>
      <c r="I14" s="229"/>
      <c r="J14" s="12">
        <f t="shared" si="5"/>
        <v>0</v>
      </c>
      <c r="K14" s="151"/>
      <c r="L14" s="127"/>
      <c r="M14" s="127"/>
      <c r="N14" s="127"/>
      <c r="P14" s="13"/>
      <c r="Q14" s="134"/>
      <c r="T14" s="13">
        <f t="shared" si="11"/>
        <v>0</v>
      </c>
      <c r="U14" s="13">
        <f t="shared" si="12"/>
        <v>0</v>
      </c>
      <c r="V14" s="13" t="e">
        <f t="shared" si="2"/>
        <v>#VALUE!</v>
      </c>
      <c r="W14" s="14">
        <f t="shared" si="13"/>
        <v>0</v>
      </c>
      <c r="X14">
        <f t="shared" si="14"/>
        <v>0</v>
      </c>
      <c r="Y14">
        <f t="shared" si="15"/>
        <v>0</v>
      </c>
      <c r="Z14">
        <f t="shared" si="16"/>
        <v>0</v>
      </c>
      <c r="AA14" t="e">
        <f t="shared" si="17"/>
        <v>#VALUE!</v>
      </c>
      <c r="AB14">
        <f t="shared" si="18"/>
        <v>0</v>
      </c>
      <c r="AC14">
        <f t="shared" si="19"/>
        <v>0</v>
      </c>
      <c r="AD14">
        <f t="shared" si="20"/>
        <v>0</v>
      </c>
      <c r="AE14" s="13">
        <f t="shared" si="21"/>
        <v>0</v>
      </c>
      <c r="AF14" t="e">
        <f t="shared" si="22"/>
        <v>#VALUE!</v>
      </c>
      <c r="AG14">
        <f t="shared" si="23"/>
        <v>0</v>
      </c>
      <c r="AH14">
        <f t="shared" si="24"/>
        <v>0</v>
      </c>
      <c r="AI14">
        <f t="shared" si="25"/>
        <v>0</v>
      </c>
      <c r="AJ14" s="13">
        <f t="shared" si="26"/>
        <v>0</v>
      </c>
      <c r="AK14" t="e">
        <f t="shared" si="27"/>
        <v>#VALUE!</v>
      </c>
      <c r="AL14">
        <f t="shared" si="28"/>
        <v>0</v>
      </c>
      <c r="AM14">
        <f t="shared" si="29"/>
        <v>0</v>
      </c>
      <c r="AN14">
        <f t="shared" si="30"/>
        <v>0</v>
      </c>
      <c r="AO14" s="13">
        <f t="shared" si="31"/>
        <v>0</v>
      </c>
      <c r="AP14" t="e">
        <f t="shared" si="32"/>
        <v>#VALUE!</v>
      </c>
      <c r="AQ14">
        <f t="shared" si="33"/>
        <v>0</v>
      </c>
      <c r="AR14">
        <f t="shared" si="34"/>
        <v>0</v>
      </c>
      <c r="AS14">
        <f t="shared" si="35"/>
        <v>0</v>
      </c>
      <c r="AT14" s="13">
        <f t="shared" si="36"/>
        <v>0</v>
      </c>
      <c r="AU14" t="e">
        <f t="shared" si="37"/>
        <v>#VALUE!</v>
      </c>
      <c r="AW14">
        <f t="shared" si="3"/>
        <v>0</v>
      </c>
      <c r="AX14" s="13" t="e">
        <f t="shared" si="4"/>
        <v>#VALUE!</v>
      </c>
      <c r="AY14" s="13" t="e">
        <f>SUM(AW15:AX17)</f>
        <v>#VALUE!</v>
      </c>
      <c r="BA14" s="13" t="e">
        <f t="shared" si="0"/>
        <v>#VALUE!</v>
      </c>
      <c r="BB14" s="241"/>
      <c r="BC14">
        <f t="shared" si="38"/>
        <v>0</v>
      </c>
      <c r="BD14">
        <f t="shared" si="39"/>
        <v>0</v>
      </c>
    </row>
    <row r="15" spans="1:56" ht="12.75">
      <c r="A15" s="1" t="s">
        <v>7</v>
      </c>
      <c r="B15" s="1" t="s">
        <v>115</v>
      </c>
      <c r="C15" s="149">
        <v>0.007987443197517603</v>
      </c>
      <c r="D15" s="13">
        <v>2.5</v>
      </c>
      <c r="E15" s="5">
        <f>F15*$D15</f>
        <v>5.92244271002495</v>
      </c>
      <c r="F15" s="239">
        <v>2.36897708400998</v>
      </c>
      <c r="G15" s="6">
        <f>H15*$D15</f>
        <v>5.958364271638075</v>
      </c>
      <c r="H15" s="229">
        <v>2.38334570865523</v>
      </c>
      <c r="I15" s="229">
        <v>2.38334570865523</v>
      </c>
      <c r="J15" s="12">
        <f t="shared" si="5"/>
        <v>0</v>
      </c>
      <c r="K15" s="149">
        <v>0.007987443197517603</v>
      </c>
      <c r="L15" s="127">
        <f t="shared" si="6"/>
        <v>0.013938879000221139</v>
      </c>
      <c r="M15" s="127">
        <f t="shared" si="7"/>
        <v>71.74178066859861</v>
      </c>
      <c r="N15" s="127">
        <f t="shared" si="8"/>
        <v>0.0031408501196175014</v>
      </c>
      <c r="O15" s="13" t="e">
        <f t="shared" si="9"/>
        <v>#VALUE!</v>
      </c>
      <c r="P15" s="13" t="e">
        <f t="shared" si="1"/>
        <v>#VALUE!</v>
      </c>
      <c r="Q15" s="134">
        <v>2.5145988826082677</v>
      </c>
      <c r="R15" s="13" t="e">
        <f t="shared" si="10"/>
        <v>#VALUE!</v>
      </c>
      <c r="S15" s="13" t="e">
        <f t="shared" si="40"/>
        <v>#VALUE!</v>
      </c>
      <c r="T15" s="13" t="e">
        <f t="shared" si="11"/>
        <v>#VALUE!</v>
      </c>
      <c r="U15" s="13" t="e">
        <f t="shared" si="12"/>
        <v>#VALUE!</v>
      </c>
      <c r="V15" s="13" t="e">
        <f t="shared" si="2"/>
        <v>#VALUE!</v>
      </c>
      <c r="W15" s="14" t="e">
        <f t="shared" si="13"/>
        <v>#VALUE!</v>
      </c>
      <c r="X15" t="e">
        <f t="shared" si="14"/>
        <v>#VALUE!</v>
      </c>
      <c r="Y15" t="e">
        <f t="shared" si="15"/>
        <v>#VALUE!</v>
      </c>
      <c r="Z15" t="e">
        <f t="shared" si="16"/>
        <v>#VALUE!</v>
      </c>
      <c r="AA15" t="e">
        <f t="shared" si="17"/>
        <v>#VALUE!</v>
      </c>
      <c r="AB15" t="e">
        <f t="shared" si="18"/>
        <v>#VALUE!</v>
      </c>
      <c r="AC15" t="e">
        <f t="shared" si="19"/>
        <v>#VALUE!</v>
      </c>
      <c r="AD15" t="e">
        <f t="shared" si="20"/>
        <v>#VALUE!</v>
      </c>
      <c r="AE15" s="13" t="e">
        <f t="shared" si="21"/>
        <v>#VALUE!</v>
      </c>
      <c r="AF15" t="e">
        <f t="shared" si="22"/>
        <v>#VALUE!</v>
      </c>
      <c r="AG15" t="e">
        <f t="shared" si="23"/>
        <v>#VALUE!</v>
      </c>
      <c r="AH15" t="e">
        <f t="shared" si="24"/>
        <v>#VALUE!</v>
      </c>
      <c r="AI15" t="e">
        <f t="shared" si="25"/>
        <v>#VALUE!</v>
      </c>
      <c r="AJ15" s="13" t="e">
        <f t="shared" si="26"/>
        <v>#VALUE!</v>
      </c>
      <c r="AK15" t="e">
        <f t="shared" si="27"/>
        <v>#VALUE!</v>
      </c>
      <c r="AL15" t="e">
        <f t="shared" si="28"/>
        <v>#VALUE!</v>
      </c>
      <c r="AM15" t="e">
        <f t="shared" si="29"/>
        <v>#VALUE!</v>
      </c>
      <c r="AN15" t="e">
        <f t="shared" si="30"/>
        <v>#VALUE!</v>
      </c>
      <c r="AO15" s="13" t="e">
        <f t="shared" si="31"/>
        <v>#VALUE!</v>
      </c>
      <c r="AP15" t="e">
        <f t="shared" si="32"/>
        <v>#VALUE!</v>
      </c>
      <c r="AQ15" t="e">
        <f t="shared" si="33"/>
        <v>#VALUE!</v>
      </c>
      <c r="AR15" t="e">
        <f t="shared" si="34"/>
        <v>#VALUE!</v>
      </c>
      <c r="AS15" t="e">
        <f t="shared" si="35"/>
        <v>#VALUE!</v>
      </c>
      <c r="AT15" s="13" t="e">
        <f t="shared" si="36"/>
        <v>#VALUE!</v>
      </c>
      <c r="AU15" t="e">
        <f t="shared" si="37"/>
        <v>#VALUE!</v>
      </c>
      <c r="AW15" t="e">
        <f t="shared" si="3"/>
        <v>#VALUE!</v>
      </c>
      <c r="AX15" s="13" t="e">
        <f t="shared" si="4"/>
        <v>#VALUE!</v>
      </c>
      <c r="AY15" s="13"/>
      <c r="BA15" s="13">
        <f t="shared" si="0"/>
        <v>0</v>
      </c>
      <c r="BB15" s="241">
        <v>2.5</v>
      </c>
      <c r="BC15" t="e">
        <f t="shared" si="38"/>
        <v>#VALUE!</v>
      </c>
      <c r="BD15" t="e">
        <f t="shared" si="39"/>
        <v>#VALUE!</v>
      </c>
    </row>
    <row r="16" spans="1:56" ht="12.75">
      <c r="A16" s="1" t="s">
        <v>8</v>
      </c>
      <c r="B16" s="1" t="s">
        <v>115</v>
      </c>
      <c r="C16" s="149">
        <v>0.01124671139730743</v>
      </c>
      <c r="D16" s="13">
        <v>3.53</v>
      </c>
      <c r="E16" s="5">
        <f>F16*$D16</f>
        <v>12.585696212754902</v>
      </c>
      <c r="F16" s="239">
        <v>3.56535303477476</v>
      </c>
      <c r="G16" s="6">
        <f>H16*$D16</f>
        <v>13.020935551123264</v>
      </c>
      <c r="H16" s="229">
        <v>3.68865029776863</v>
      </c>
      <c r="I16" s="229">
        <v>3.68865029776863</v>
      </c>
      <c r="J16" s="12">
        <f t="shared" si="5"/>
        <v>0</v>
      </c>
      <c r="K16" s="149">
        <v>0.01124671139730743</v>
      </c>
      <c r="L16" s="127">
        <f t="shared" si="6"/>
        <v>0.019626624620779444</v>
      </c>
      <c r="M16" s="127">
        <f t="shared" si="7"/>
        <v>50.95119610843642</v>
      </c>
      <c r="N16" s="127">
        <f t="shared" si="8"/>
        <v>0.0022306397875886917</v>
      </c>
      <c r="O16" s="13" t="e">
        <f t="shared" si="9"/>
        <v>#VALUE!</v>
      </c>
      <c r="P16" s="13" t="e">
        <f t="shared" si="1"/>
        <v>#VALUE!</v>
      </c>
      <c r="Q16" s="134">
        <v>3.54067843906249</v>
      </c>
      <c r="R16" s="13" t="e">
        <f t="shared" si="10"/>
        <v>#VALUE!</v>
      </c>
      <c r="S16" s="13" t="e">
        <f t="shared" si="40"/>
        <v>#VALUE!</v>
      </c>
      <c r="T16" s="13" t="e">
        <f t="shared" si="11"/>
        <v>#VALUE!</v>
      </c>
      <c r="U16" s="13" t="e">
        <f t="shared" si="12"/>
        <v>#VALUE!</v>
      </c>
      <c r="V16" s="13" t="e">
        <f t="shared" si="2"/>
        <v>#VALUE!</v>
      </c>
      <c r="W16" s="14" t="e">
        <f t="shared" si="13"/>
        <v>#VALUE!</v>
      </c>
      <c r="X16" t="e">
        <f t="shared" si="14"/>
        <v>#VALUE!</v>
      </c>
      <c r="Y16" t="e">
        <f t="shared" si="15"/>
        <v>#VALUE!</v>
      </c>
      <c r="Z16" t="e">
        <f t="shared" si="16"/>
        <v>#VALUE!</v>
      </c>
      <c r="AA16" t="e">
        <f t="shared" si="17"/>
        <v>#VALUE!</v>
      </c>
      <c r="AB16" t="e">
        <f t="shared" si="18"/>
        <v>#VALUE!</v>
      </c>
      <c r="AC16" t="e">
        <f t="shared" si="19"/>
        <v>#VALUE!</v>
      </c>
      <c r="AD16" t="e">
        <f t="shared" si="20"/>
        <v>#VALUE!</v>
      </c>
      <c r="AE16" s="13" t="e">
        <f t="shared" si="21"/>
        <v>#VALUE!</v>
      </c>
      <c r="AF16" t="e">
        <f t="shared" si="22"/>
        <v>#VALUE!</v>
      </c>
      <c r="AG16" t="e">
        <f t="shared" si="23"/>
        <v>#VALUE!</v>
      </c>
      <c r="AH16" t="e">
        <f t="shared" si="24"/>
        <v>#VALUE!</v>
      </c>
      <c r="AI16" t="e">
        <f t="shared" si="25"/>
        <v>#VALUE!</v>
      </c>
      <c r="AJ16" s="13" t="e">
        <f t="shared" si="26"/>
        <v>#VALUE!</v>
      </c>
      <c r="AK16" t="e">
        <f t="shared" si="27"/>
        <v>#VALUE!</v>
      </c>
      <c r="AL16" t="e">
        <f t="shared" si="28"/>
        <v>#VALUE!</v>
      </c>
      <c r="AM16" t="e">
        <f t="shared" si="29"/>
        <v>#VALUE!</v>
      </c>
      <c r="AN16" t="e">
        <f t="shared" si="30"/>
        <v>#VALUE!</v>
      </c>
      <c r="AO16" s="13" t="e">
        <f t="shared" si="31"/>
        <v>#VALUE!</v>
      </c>
      <c r="AP16" t="e">
        <f t="shared" si="32"/>
        <v>#VALUE!</v>
      </c>
      <c r="AQ16" t="e">
        <f t="shared" si="33"/>
        <v>#VALUE!</v>
      </c>
      <c r="AR16" t="e">
        <f t="shared" si="34"/>
        <v>#VALUE!</v>
      </c>
      <c r="AS16" t="e">
        <f t="shared" si="35"/>
        <v>#VALUE!</v>
      </c>
      <c r="AT16" s="13" t="e">
        <f t="shared" si="36"/>
        <v>#VALUE!</v>
      </c>
      <c r="AU16" t="e">
        <f t="shared" si="37"/>
        <v>#VALUE!</v>
      </c>
      <c r="AW16" t="e">
        <f t="shared" si="3"/>
        <v>#VALUE!</v>
      </c>
      <c r="AX16" s="13" t="e">
        <f t="shared" si="4"/>
        <v>#VALUE!</v>
      </c>
      <c r="AY16" s="13"/>
      <c r="BA16" s="13">
        <f t="shared" si="0"/>
        <v>0</v>
      </c>
      <c r="BB16" s="241">
        <v>3.53</v>
      </c>
      <c r="BC16" t="e">
        <f t="shared" si="38"/>
        <v>#VALUE!</v>
      </c>
      <c r="BD16" t="e">
        <f t="shared" si="39"/>
        <v>#VALUE!</v>
      </c>
    </row>
    <row r="17" spans="1:56" ht="12.75">
      <c r="A17" s="1" t="s">
        <v>9</v>
      </c>
      <c r="B17" s="1" t="s">
        <v>115</v>
      </c>
      <c r="C17" s="149">
        <v>0.004568258804841611</v>
      </c>
      <c r="D17" s="13">
        <v>1.43</v>
      </c>
      <c r="E17" s="5">
        <f>F17*$D17</f>
        <v>3.047466231988307</v>
      </c>
      <c r="F17" s="239">
        <v>2.13109526712469</v>
      </c>
      <c r="G17" s="6">
        <f>H17*$D17</f>
        <v>3.1952593488560175</v>
      </c>
      <c r="H17" s="229">
        <v>2.23444709710211</v>
      </c>
      <c r="I17" s="229">
        <v>2.23444709710211</v>
      </c>
      <c r="J17" s="12">
        <f t="shared" si="5"/>
        <v>0</v>
      </c>
      <c r="K17" s="149">
        <v>0.004568258804841611</v>
      </c>
      <c r="L17" s="127">
        <f t="shared" si="6"/>
        <v>0.007972063794102709</v>
      </c>
      <c r="M17" s="127">
        <f t="shared" si="7"/>
        <v>125.43803283909301</v>
      </c>
      <c r="N17" s="127">
        <f t="shared" si="8"/>
        <v>0.005491668268832019</v>
      </c>
      <c r="O17" s="13" t="e">
        <f t="shared" si="9"/>
        <v>#VALUE!</v>
      </c>
      <c r="P17" s="13" t="e">
        <f t="shared" si="1"/>
        <v>#VALUE!</v>
      </c>
      <c r="Q17" s="134">
        <v>1.4381746701735814</v>
      </c>
      <c r="R17" s="13" t="e">
        <f t="shared" si="10"/>
        <v>#VALUE!</v>
      </c>
      <c r="S17" s="13" t="e">
        <f t="shared" si="40"/>
        <v>#VALUE!</v>
      </c>
      <c r="T17" s="13" t="e">
        <f t="shared" si="11"/>
        <v>#VALUE!</v>
      </c>
      <c r="U17" s="13" t="e">
        <f t="shared" si="12"/>
        <v>#VALUE!</v>
      </c>
      <c r="V17" s="13" t="e">
        <f t="shared" si="2"/>
        <v>#VALUE!</v>
      </c>
      <c r="W17" s="14" t="e">
        <f t="shared" si="13"/>
        <v>#VALUE!</v>
      </c>
      <c r="X17" t="e">
        <f t="shared" si="14"/>
        <v>#VALUE!</v>
      </c>
      <c r="Y17" t="e">
        <f t="shared" si="15"/>
        <v>#VALUE!</v>
      </c>
      <c r="Z17" t="e">
        <f t="shared" si="16"/>
        <v>#VALUE!</v>
      </c>
      <c r="AA17" t="e">
        <f t="shared" si="17"/>
        <v>#VALUE!</v>
      </c>
      <c r="AB17" t="e">
        <f t="shared" si="18"/>
        <v>#VALUE!</v>
      </c>
      <c r="AC17" t="e">
        <f t="shared" si="19"/>
        <v>#VALUE!</v>
      </c>
      <c r="AD17" t="e">
        <f t="shared" si="20"/>
        <v>#VALUE!</v>
      </c>
      <c r="AE17" s="13" t="e">
        <f t="shared" si="21"/>
        <v>#VALUE!</v>
      </c>
      <c r="AF17" t="e">
        <f t="shared" si="22"/>
        <v>#VALUE!</v>
      </c>
      <c r="AG17" t="e">
        <f t="shared" si="23"/>
        <v>#VALUE!</v>
      </c>
      <c r="AH17" t="e">
        <f t="shared" si="24"/>
        <v>#VALUE!</v>
      </c>
      <c r="AI17" t="e">
        <f t="shared" si="25"/>
        <v>#VALUE!</v>
      </c>
      <c r="AJ17" s="13" t="e">
        <f t="shared" si="26"/>
        <v>#VALUE!</v>
      </c>
      <c r="AK17" t="e">
        <f t="shared" si="27"/>
        <v>#VALUE!</v>
      </c>
      <c r="AL17" t="e">
        <f t="shared" si="28"/>
        <v>#VALUE!</v>
      </c>
      <c r="AM17" t="e">
        <f t="shared" si="29"/>
        <v>#VALUE!</v>
      </c>
      <c r="AN17" t="e">
        <f t="shared" si="30"/>
        <v>#VALUE!</v>
      </c>
      <c r="AO17" s="13" t="e">
        <f t="shared" si="31"/>
        <v>#VALUE!</v>
      </c>
      <c r="AP17" t="e">
        <f t="shared" si="32"/>
        <v>#VALUE!</v>
      </c>
      <c r="AQ17" t="e">
        <f t="shared" si="33"/>
        <v>#VALUE!</v>
      </c>
      <c r="AR17" t="e">
        <f t="shared" si="34"/>
        <v>#VALUE!</v>
      </c>
      <c r="AS17" t="e">
        <f t="shared" si="35"/>
        <v>#VALUE!</v>
      </c>
      <c r="AT17" s="13" t="e">
        <f t="shared" si="36"/>
        <v>#VALUE!</v>
      </c>
      <c r="AU17" t="e">
        <f t="shared" si="37"/>
        <v>#VALUE!</v>
      </c>
      <c r="AW17" t="e">
        <f t="shared" si="3"/>
        <v>#VALUE!</v>
      </c>
      <c r="AX17" s="13" t="e">
        <f t="shared" si="4"/>
        <v>#VALUE!</v>
      </c>
      <c r="AY17" s="13"/>
      <c r="BA17" s="13">
        <f t="shared" si="0"/>
        <v>0</v>
      </c>
      <c r="BB17" s="241">
        <v>1.43</v>
      </c>
      <c r="BC17" t="e">
        <f t="shared" si="38"/>
        <v>#VALUE!</v>
      </c>
      <c r="BD17" t="e">
        <f t="shared" si="39"/>
        <v>#VALUE!</v>
      </c>
    </row>
    <row r="18" spans="1:56" ht="12.75">
      <c r="A18" s="1" t="s">
        <v>10</v>
      </c>
      <c r="B18" s="3"/>
      <c r="C18" s="151">
        <f>SUM(C19:C20)</f>
        <v>0.0068520803344067505</v>
      </c>
      <c r="D18" s="13"/>
      <c r="E18" s="5">
        <f>SUM(E19:E20)</f>
        <v>5.027069987978668</v>
      </c>
      <c r="F18" s="239"/>
      <c r="G18" s="6">
        <f>SUM(G19:G20)</f>
        <v>4.879168410353025</v>
      </c>
      <c r="H18" s="229"/>
      <c r="I18" s="229"/>
      <c r="J18" s="12">
        <f t="shared" si="5"/>
        <v>0</v>
      </c>
      <c r="K18" s="151"/>
      <c r="L18" s="127"/>
      <c r="M18" s="127"/>
      <c r="N18" s="127"/>
      <c r="P18" s="13"/>
      <c r="Q18" s="134"/>
      <c r="T18" s="13">
        <f t="shared" si="11"/>
        <v>0</v>
      </c>
      <c r="U18" s="13">
        <f t="shared" si="12"/>
        <v>0</v>
      </c>
      <c r="V18" s="13" t="e">
        <f t="shared" si="2"/>
        <v>#VALUE!</v>
      </c>
      <c r="W18" s="14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 t="e">
        <f t="shared" si="17"/>
        <v>#VALUE!</v>
      </c>
      <c r="AB18">
        <f t="shared" si="18"/>
        <v>0</v>
      </c>
      <c r="AC18">
        <f t="shared" si="19"/>
        <v>0</v>
      </c>
      <c r="AD18">
        <f t="shared" si="20"/>
        <v>0</v>
      </c>
      <c r="AE18" s="13">
        <f t="shared" si="21"/>
        <v>0</v>
      </c>
      <c r="AF18" t="e">
        <f t="shared" si="22"/>
        <v>#VALUE!</v>
      </c>
      <c r="AG18">
        <f t="shared" si="23"/>
        <v>0</v>
      </c>
      <c r="AH18">
        <f t="shared" si="24"/>
        <v>0</v>
      </c>
      <c r="AI18">
        <f t="shared" si="25"/>
        <v>0</v>
      </c>
      <c r="AJ18" s="13">
        <f t="shared" si="26"/>
        <v>0</v>
      </c>
      <c r="AK18" t="e">
        <f t="shared" si="27"/>
        <v>#VALUE!</v>
      </c>
      <c r="AL18">
        <f t="shared" si="28"/>
        <v>0</v>
      </c>
      <c r="AM18">
        <f t="shared" si="29"/>
        <v>0</v>
      </c>
      <c r="AN18">
        <f t="shared" si="30"/>
        <v>0</v>
      </c>
      <c r="AO18" s="13">
        <f t="shared" si="31"/>
        <v>0</v>
      </c>
      <c r="AP18" t="e">
        <f t="shared" si="32"/>
        <v>#VALUE!</v>
      </c>
      <c r="AQ18">
        <f t="shared" si="33"/>
        <v>0</v>
      </c>
      <c r="AR18">
        <f t="shared" si="34"/>
        <v>0</v>
      </c>
      <c r="AS18">
        <f t="shared" si="35"/>
        <v>0</v>
      </c>
      <c r="AT18" s="13">
        <f t="shared" si="36"/>
        <v>0</v>
      </c>
      <c r="AU18" t="e">
        <f t="shared" si="37"/>
        <v>#VALUE!</v>
      </c>
      <c r="AW18">
        <f t="shared" si="3"/>
        <v>0</v>
      </c>
      <c r="AX18" s="13" t="e">
        <f t="shared" si="4"/>
        <v>#VALUE!</v>
      </c>
      <c r="AY18" s="13" t="e">
        <f>SUM(AW19:AX20)</f>
        <v>#VALUE!</v>
      </c>
      <c r="BA18" s="13" t="e">
        <f t="shared" si="0"/>
        <v>#VALUE!</v>
      </c>
      <c r="BB18" s="241"/>
      <c r="BC18">
        <f t="shared" si="38"/>
        <v>0</v>
      </c>
      <c r="BD18">
        <f t="shared" si="39"/>
        <v>0</v>
      </c>
    </row>
    <row r="19" spans="1:56" ht="12.75">
      <c r="A19" s="1" t="s">
        <v>11</v>
      </c>
      <c r="B19" s="1" t="s">
        <v>115</v>
      </c>
      <c r="C19" s="149">
        <v>0.0017024523759038965</v>
      </c>
      <c r="D19" s="13">
        <v>0.52</v>
      </c>
      <c r="E19" s="5">
        <f>F19*$D19</f>
        <v>3.774386030240634</v>
      </c>
      <c r="F19" s="239">
        <v>7.25843467353968</v>
      </c>
      <c r="G19" s="6">
        <f>H19*$D19</f>
        <v>3.570561665506384</v>
      </c>
      <c r="H19" s="229">
        <v>6.86646474135843</v>
      </c>
      <c r="I19" s="229">
        <v>6.86646474135843</v>
      </c>
      <c r="J19" s="12">
        <f t="shared" si="5"/>
        <v>0</v>
      </c>
      <c r="K19" s="149">
        <v>0.0017024523759038965</v>
      </c>
      <c r="L19" s="127">
        <f t="shared" si="6"/>
        <v>0.0029709479096813457</v>
      </c>
      <c r="M19" s="127">
        <f t="shared" si="7"/>
        <v>336.5929091995614</v>
      </c>
      <c r="N19" s="127">
        <f t="shared" si="8"/>
        <v>0.01473601392757981</v>
      </c>
      <c r="O19" s="13" t="e">
        <f t="shared" si="9"/>
        <v>#VALUE!</v>
      </c>
      <c r="P19" s="13" t="e">
        <f t="shared" si="1"/>
        <v>#VALUE!</v>
      </c>
      <c r="Q19" s="134">
        <v>0.5359643550857682</v>
      </c>
      <c r="R19" s="13" t="e">
        <f t="shared" si="10"/>
        <v>#VALUE!</v>
      </c>
      <c r="S19" s="13" t="e">
        <f t="shared" si="40"/>
        <v>#VALUE!</v>
      </c>
      <c r="T19" s="13" t="e">
        <f t="shared" si="11"/>
        <v>#VALUE!</v>
      </c>
      <c r="U19" s="13" t="e">
        <f t="shared" si="12"/>
        <v>#VALUE!</v>
      </c>
      <c r="V19" s="13" t="e">
        <f t="shared" si="2"/>
        <v>#VALUE!</v>
      </c>
      <c r="W19" s="14" t="e">
        <f t="shared" si="13"/>
        <v>#VALUE!</v>
      </c>
      <c r="X19" t="e">
        <f t="shared" si="14"/>
        <v>#VALUE!</v>
      </c>
      <c r="Y19" t="e">
        <f t="shared" si="15"/>
        <v>#VALUE!</v>
      </c>
      <c r="Z19" t="e">
        <f t="shared" si="16"/>
        <v>#VALUE!</v>
      </c>
      <c r="AA19" t="e">
        <f t="shared" si="17"/>
        <v>#VALUE!</v>
      </c>
      <c r="AB19" t="e">
        <f t="shared" si="18"/>
        <v>#VALUE!</v>
      </c>
      <c r="AC19" t="e">
        <f t="shared" si="19"/>
        <v>#VALUE!</v>
      </c>
      <c r="AD19" t="e">
        <f t="shared" si="20"/>
        <v>#VALUE!</v>
      </c>
      <c r="AE19" s="13" t="e">
        <f t="shared" si="21"/>
        <v>#VALUE!</v>
      </c>
      <c r="AF19" t="e">
        <f t="shared" si="22"/>
        <v>#VALUE!</v>
      </c>
      <c r="AG19" t="e">
        <f t="shared" si="23"/>
        <v>#VALUE!</v>
      </c>
      <c r="AH19" t="e">
        <f t="shared" si="24"/>
        <v>#VALUE!</v>
      </c>
      <c r="AI19" t="e">
        <f t="shared" si="25"/>
        <v>#VALUE!</v>
      </c>
      <c r="AJ19" s="13" t="e">
        <f t="shared" si="26"/>
        <v>#VALUE!</v>
      </c>
      <c r="AK19" t="e">
        <f t="shared" si="27"/>
        <v>#VALUE!</v>
      </c>
      <c r="AL19" t="e">
        <f t="shared" si="28"/>
        <v>#VALUE!</v>
      </c>
      <c r="AM19" t="e">
        <f t="shared" si="29"/>
        <v>#VALUE!</v>
      </c>
      <c r="AN19" t="e">
        <f t="shared" si="30"/>
        <v>#VALUE!</v>
      </c>
      <c r="AO19" s="13" t="e">
        <f t="shared" si="31"/>
        <v>#VALUE!</v>
      </c>
      <c r="AP19" t="e">
        <f t="shared" si="32"/>
        <v>#VALUE!</v>
      </c>
      <c r="AQ19" t="e">
        <f t="shared" si="33"/>
        <v>#VALUE!</v>
      </c>
      <c r="AR19" t="e">
        <f t="shared" si="34"/>
        <v>#VALUE!</v>
      </c>
      <c r="AS19" t="e">
        <f t="shared" si="35"/>
        <v>#VALUE!</v>
      </c>
      <c r="AT19" s="13" t="e">
        <f t="shared" si="36"/>
        <v>#VALUE!</v>
      </c>
      <c r="AU19" t="e">
        <f t="shared" si="37"/>
        <v>#VALUE!</v>
      </c>
      <c r="AW19" t="e">
        <f t="shared" si="3"/>
        <v>#VALUE!</v>
      </c>
      <c r="AX19" s="13" t="e">
        <f t="shared" si="4"/>
        <v>#VALUE!</v>
      </c>
      <c r="AY19" s="13"/>
      <c r="BA19" s="13">
        <f t="shared" si="0"/>
        <v>0</v>
      </c>
      <c r="BB19" s="241">
        <v>0.52</v>
      </c>
      <c r="BC19" t="e">
        <f t="shared" si="38"/>
        <v>#VALUE!</v>
      </c>
      <c r="BD19" t="e">
        <f t="shared" si="39"/>
        <v>#VALUE!</v>
      </c>
    </row>
    <row r="20" spans="1:56" ht="12.75">
      <c r="A20" s="1" t="s">
        <v>256</v>
      </c>
      <c r="B20" s="1" t="s">
        <v>289</v>
      </c>
      <c r="C20" s="149">
        <v>0.005149627958502854</v>
      </c>
      <c r="D20" s="13">
        <v>1.61</v>
      </c>
      <c r="E20" s="5">
        <f>F20*$D20</f>
        <v>1.2526839577380342</v>
      </c>
      <c r="F20" s="239">
        <v>0.7780645700236236</v>
      </c>
      <c r="G20" s="6">
        <f>H20*$D20</f>
        <v>1.3086067448466412</v>
      </c>
      <c r="H20" s="229">
        <v>0.8127992204016404</v>
      </c>
      <c r="I20" s="229">
        <v>0.8127992204016404</v>
      </c>
      <c r="J20" s="12">
        <f t="shared" si="5"/>
        <v>0</v>
      </c>
      <c r="K20" s="149">
        <v>0.005149627958502854</v>
      </c>
      <c r="L20" s="127">
        <f t="shared" si="6"/>
        <v>0.008986610512865421</v>
      </c>
      <c r="M20" s="127">
        <f t="shared" si="7"/>
        <v>111.27665971150958</v>
      </c>
      <c r="N20" s="127">
        <f t="shared" si="8"/>
        <v>0.004871684347786317</v>
      </c>
      <c r="O20" s="13" t="e">
        <f t="shared" si="9"/>
        <v>#VALUE!</v>
      </c>
      <c r="P20" s="13" t="e">
        <f t="shared" si="1"/>
        <v>#VALUE!</v>
      </c>
      <c r="Q20" s="134">
        <v>1.6212007259499552</v>
      </c>
      <c r="R20" s="13" t="e">
        <f t="shared" si="10"/>
        <v>#VALUE!</v>
      </c>
      <c r="S20" s="13" t="e">
        <f t="shared" si="40"/>
        <v>#VALUE!</v>
      </c>
      <c r="T20" s="13" t="e">
        <f t="shared" si="11"/>
        <v>#VALUE!</v>
      </c>
      <c r="U20" s="13" t="e">
        <f t="shared" si="12"/>
        <v>#VALUE!</v>
      </c>
      <c r="V20" s="13" t="e">
        <f t="shared" si="2"/>
        <v>#VALUE!</v>
      </c>
      <c r="W20" s="14" t="e">
        <f t="shared" si="13"/>
        <v>#VALUE!</v>
      </c>
      <c r="X20" t="e">
        <f t="shared" si="14"/>
        <v>#VALUE!</v>
      </c>
      <c r="Y20" t="e">
        <f t="shared" si="15"/>
        <v>#VALUE!</v>
      </c>
      <c r="Z20" t="e">
        <f t="shared" si="16"/>
        <v>#VALUE!</v>
      </c>
      <c r="AA20" t="e">
        <f t="shared" si="17"/>
        <v>#VALUE!</v>
      </c>
      <c r="AB20" t="e">
        <f t="shared" si="18"/>
        <v>#VALUE!</v>
      </c>
      <c r="AC20" t="e">
        <f t="shared" si="19"/>
        <v>#VALUE!</v>
      </c>
      <c r="AD20" t="e">
        <f t="shared" si="20"/>
        <v>#VALUE!</v>
      </c>
      <c r="AE20" s="13" t="e">
        <f t="shared" si="21"/>
        <v>#VALUE!</v>
      </c>
      <c r="AF20" t="e">
        <f t="shared" si="22"/>
        <v>#VALUE!</v>
      </c>
      <c r="AG20" t="e">
        <f t="shared" si="23"/>
        <v>#VALUE!</v>
      </c>
      <c r="AH20" t="e">
        <f t="shared" si="24"/>
        <v>#VALUE!</v>
      </c>
      <c r="AI20" t="e">
        <f t="shared" si="25"/>
        <v>#VALUE!</v>
      </c>
      <c r="AJ20" s="13" t="e">
        <f t="shared" si="26"/>
        <v>#VALUE!</v>
      </c>
      <c r="AK20" t="e">
        <f t="shared" si="27"/>
        <v>#VALUE!</v>
      </c>
      <c r="AL20" t="e">
        <f t="shared" si="28"/>
        <v>#VALUE!</v>
      </c>
      <c r="AM20" t="e">
        <f t="shared" si="29"/>
        <v>#VALUE!</v>
      </c>
      <c r="AN20" t="e">
        <f t="shared" si="30"/>
        <v>#VALUE!</v>
      </c>
      <c r="AO20" s="13" t="e">
        <f t="shared" si="31"/>
        <v>#VALUE!</v>
      </c>
      <c r="AP20" t="e">
        <f t="shared" si="32"/>
        <v>#VALUE!</v>
      </c>
      <c r="AQ20" t="e">
        <f t="shared" si="33"/>
        <v>#VALUE!</v>
      </c>
      <c r="AR20" t="e">
        <f t="shared" si="34"/>
        <v>#VALUE!</v>
      </c>
      <c r="AS20" t="e">
        <f t="shared" si="35"/>
        <v>#VALUE!</v>
      </c>
      <c r="AT20" s="13" t="e">
        <f t="shared" si="36"/>
        <v>#VALUE!</v>
      </c>
      <c r="AU20" t="e">
        <f t="shared" si="37"/>
        <v>#VALUE!</v>
      </c>
      <c r="AW20" t="e">
        <f t="shared" si="3"/>
        <v>#VALUE!</v>
      </c>
      <c r="AX20" s="13" t="e">
        <f t="shared" si="4"/>
        <v>#VALUE!</v>
      </c>
      <c r="AY20" s="13"/>
      <c r="BA20" s="13">
        <f t="shared" si="0"/>
        <v>0</v>
      </c>
      <c r="BB20" s="241">
        <v>1.61</v>
      </c>
      <c r="BC20" t="e">
        <f t="shared" si="38"/>
        <v>#VALUE!</v>
      </c>
      <c r="BD20" t="e">
        <f t="shared" si="39"/>
        <v>#VALUE!</v>
      </c>
    </row>
    <row r="21" spans="1:56" ht="12.75">
      <c r="A21" s="1" t="s">
        <v>12</v>
      </c>
      <c r="B21" s="3"/>
      <c r="C21" s="151">
        <f>SUM(C22:C23)</f>
        <v>0.015755000350493535</v>
      </c>
      <c r="D21" s="13"/>
      <c r="E21" s="5" t="e">
        <f>SUM(E22:E23)</f>
        <v>#VALUE!</v>
      </c>
      <c r="F21" s="239"/>
      <c r="G21" s="6" t="e">
        <f>SUM(G22:G23)</f>
        <v>#VALUE!</v>
      </c>
      <c r="H21" s="229"/>
      <c r="I21" s="229"/>
      <c r="J21" s="12">
        <f t="shared" si="5"/>
        <v>0</v>
      </c>
      <c r="K21" s="151"/>
      <c r="L21" s="127"/>
      <c r="M21" s="127"/>
      <c r="N21" s="127"/>
      <c r="P21" s="13"/>
      <c r="Q21" s="134"/>
      <c r="T21" s="13">
        <f t="shared" si="11"/>
        <v>0</v>
      </c>
      <c r="U21" s="13">
        <f t="shared" si="12"/>
        <v>0</v>
      </c>
      <c r="V21" s="13" t="e">
        <f t="shared" si="2"/>
        <v>#VALUE!</v>
      </c>
      <c r="W21" s="14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0</v>
      </c>
      <c r="AA21" t="e">
        <f t="shared" si="17"/>
        <v>#VALUE!</v>
      </c>
      <c r="AB21">
        <f t="shared" si="18"/>
        <v>0</v>
      </c>
      <c r="AC21">
        <f t="shared" si="19"/>
        <v>0</v>
      </c>
      <c r="AD21">
        <f t="shared" si="20"/>
        <v>0</v>
      </c>
      <c r="AE21" s="13">
        <f t="shared" si="21"/>
        <v>0</v>
      </c>
      <c r="AF21" t="e">
        <f t="shared" si="22"/>
        <v>#VALUE!</v>
      </c>
      <c r="AG21">
        <f t="shared" si="23"/>
        <v>0</v>
      </c>
      <c r="AH21">
        <f t="shared" si="24"/>
        <v>0</v>
      </c>
      <c r="AI21">
        <f t="shared" si="25"/>
        <v>0</v>
      </c>
      <c r="AJ21" s="13">
        <f t="shared" si="26"/>
        <v>0</v>
      </c>
      <c r="AK21" t="e">
        <f t="shared" si="27"/>
        <v>#VALUE!</v>
      </c>
      <c r="AL21">
        <f t="shared" si="28"/>
        <v>0</v>
      </c>
      <c r="AM21">
        <f t="shared" si="29"/>
        <v>0</v>
      </c>
      <c r="AN21">
        <f t="shared" si="30"/>
        <v>0</v>
      </c>
      <c r="AO21" s="13">
        <f t="shared" si="31"/>
        <v>0</v>
      </c>
      <c r="AP21" t="e">
        <f t="shared" si="32"/>
        <v>#VALUE!</v>
      </c>
      <c r="AQ21">
        <f t="shared" si="33"/>
        <v>0</v>
      </c>
      <c r="AR21">
        <f t="shared" si="34"/>
        <v>0</v>
      </c>
      <c r="AS21">
        <f t="shared" si="35"/>
        <v>0</v>
      </c>
      <c r="AT21" s="13">
        <f t="shared" si="36"/>
        <v>0</v>
      </c>
      <c r="AU21" t="e">
        <f t="shared" si="37"/>
        <v>#VALUE!</v>
      </c>
      <c r="AW21">
        <f t="shared" si="3"/>
        <v>0</v>
      </c>
      <c r="AX21" s="13" t="e">
        <f t="shared" si="4"/>
        <v>#VALUE!</v>
      </c>
      <c r="AY21" s="13" t="e">
        <f>SUM(AW22:AX23)</f>
        <v>#VALUE!</v>
      </c>
      <c r="BA21" s="13" t="e">
        <f t="shared" si="0"/>
        <v>#VALUE!</v>
      </c>
      <c r="BB21" s="241"/>
      <c r="BC21">
        <f t="shared" si="38"/>
        <v>0</v>
      </c>
      <c r="BD21">
        <f t="shared" si="39"/>
        <v>0</v>
      </c>
    </row>
    <row r="22" spans="1:56" ht="12.75">
      <c r="A22" s="1" t="s">
        <v>13</v>
      </c>
      <c r="B22" s="1" t="s">
        <v>117</v>
      </c>
      <c r="C22" s="149">
        <v>0.006708680228044176</v>
      </c>
      <c r="D22" s="13">
        <v>2.11</v>
      </c>
      <c r="E22" s="5">
        <f>F22*$D22</f>
        <v>2.8211754094853463</v>
      </c>
      <c r="F22" s="239">
        <v>1.33704995710206</v>
      </c>
      <c r="G22" s="6">
        <f>H22*$D22</f>
        <v>2.9113777248960893</v>
      </c>
      <c r="H22" s="229">
        <v>1.3797998696189997</v>
      </c>
      <c r="I22" s="229">
        <v>1.3797998696189997</v>
      </c>
      <c r="J22" s="12">
        <f t="shared" si="5"/>
        <v>0</v>
      </c>
      <c r="K22" s="149">
        <v>0.006708680228044176</v>
      </c>
      <c r="L22" s="127">
        <f t="shared" si="6"/>
        <v>0.011707311042780989</v>
      </c>
      <c r="M22" s="127">
        <f t="shared" si="7"/>
        <v>85.41671066445477</v>
      </c>
      <c r="N22" s="127">
        <f t="shared" si="8"/>
        <v>0.003739537594516565</v>
      </c>
      <c r="O22" s="13" t="e">
        <f t="shared" si="9"/>
        <v>#VALUE!</v>
      </c>
      <c r="P22" s="13" t="e">
        <f t="shared" si="1"/>
        <v>#VALUE!</v>
      </c>
      <c r="Q22" s="134">
        <v>2.112020002903925</v>
      </c>
      <c r="R22" s="13" t="e">
        <f t="shared" si="10"/>
        <v>#VALUE!</v>
      </c>
      <c r="S22" s="13" t="e">
        <f t="shared" si="40"/>
        <v>#VALUE!</v>
      </c>
      <c r="T22" s="13" t="e">
        <f t="shared" si="11"/>
        <v>#VALUE!</v>
      </c>
      <c r="U22" s="13" t="e">
        <f t="shared" si="12"/>
        <v>#VALUE!</v>
      </c>
      <c r="V22" s="13" t="e">
        <f t="shared" si="2"/>
        <v>#VALUE!</v>
      </c>
      <c r="W22" s="14" t="e">
        <f t="shared" si="13"/>
        <v>#VALUE!</v>
      </c>
      <c r="X22" t="e">
        <f t="shared" si="14"/>
        <v>#VALUE!</v>
      </c>
      <c r="Y22" t="e">
        <f t="shared" si="15"/>
        <v>#VALUE!</v>
      </c>
      <c r="Z22" t="e">
        <f t="shared" si="16"/>
        <v>#VALUE!</v>
      </c>
      <c r="AA22" t="e">
        <f t="shared" si="17"/>
        <v>#VALUE!</v>
      </c>
      <c r="AB22" t="e">
        <f t="shared" si="18"/>
        <v>#VALUE!</v>
      </c>
      <c r="AC22" t="e">
        <f t="shared" si="19"/>
        <v>#VALUE!</v>
      </c>
      <c r="AD22" t="e">
        <f t="shared" si="20"/>
        <v>#VALUE!</v>
      </c>
      <c r="AE22" s="13" t="e">
        <f t="shared" si="21"/>
        <v>#VALUE!</v>
      </c>
      <c r="AF22" t="e">
        <f t="shared" si="22"/>
        <v>#VALUE!</v>
      </c>
      <c r="AG22" t="e">
        <f t="shared" si="23"/>
        <v>#VALUE!</v>
      </c>
      <c r="AH22" t="e">
        <f t="shared" si="24"/>
        <v>#VALUE!</v>
      </c>
      <c r="AI22" t="e">
        <f t="shared" si="25"/>
        <v>#VALUE!</v>
      </c>
      <c r="AJ22" s="13" t="e">
        <f t="shared" si="26"/>
        <v>#VALUE!</v>
      </c>
      <c r="AK22" t="e">
        <f t="shared" si="27"/>
        <v>#VALUE!</v>
      </c>
      <c r="AL22" t="e">
        <f t="shared" si="28"/>
        <v>#VALUE!</v>
      </c>
      <c r="AM22" t="e">
        <f t="shared" si="29"/>
        <v>#VALUE!</v>
      </c>
      <c r="AN22" t="e">
        <f t="shared" si="30"/>
        <v>#VALUE!</v>
      </c>
      <c r="AO22" s="13" t="e">
        <f t="shared" si="31"/>
        <v>#VALUE!</v>
      </c>
      <c r="AP22" t="e">
        <f t="shared" si="32"/>
        <v>#VALUE!</v>
      </c>
      <c r="AQ22" t="e">
        <f t="shared" si="33"/>
        <v>#VALUE!</v>
      </c>
      <c r="AR22" t="e">
        <f t="shared" si="34"/>
        <v>#VALUE!</v>
      </c>
      <c r="AS22" t="e">
        <f t="shared" si="35"/>
        <v>#VALUE!</v>
      </c>
      <c r="AT22" s="13" t="e">
        <f t="shared" si="36"/>
        <v>#VALUE!</v>
      </c>
      <c r="AU22" t="e">
        <f t="shared" si="37"/>
        <v>#VALUE!</v>
      </c>
      <c r="AW22" t="e">
        <f t="shared" si="3"/>
        <v>#VALUE!</v>
      </c>
      <c r="AX22" s="13" t="e">
        <f t="shared" si="4"/>
        <v>#VALUE!</v>
      </c>
      <c r="AY22" s="13"/>
      <c r="BA22" s="13">
        <f t="shared" si="0"/>
        <v>0</v>
      </c>
      <c r="BB22" s="241">
        <v>2.11</v>
      </c>
      <c r="BC22" t="e">
        <f t="shared" si="38"/>
        <v>#VALUE!</v>
      </c>
      <c r="BD22" t="e">
        <f t="shared" si="39"/>
        <v>#VALUE!</v>
      </c>
    </row>
    <row r="23" spans="1:56" ht="12.75">
      <c r="A23" s="1" t="s">
        <v>14</v>
      </c>
      <c r="B23" s="1" t="s">
        <v>118</v>
      </c>
      <c r="C23" s="149">
        <v>0.00904632012244936</v>
      </c>
      <c r="D23" s="13">
        <v>2.83</v>
      </c>
      <c r="E23" s="5" t="e">
        <f>F23*$D23</f>
        <v>#VALUE!</v>
      </c>
      <c r="F23" s="230" t="s">
        <v>320</v>
      </c>
      <c r="G23" s="6" t="e">
        <f>H23*$D23</f>
        <v>#VALUE!</v>
      </c>
      <c r="H23" s="230" t="s">
        <v>320</v>
      </c>
      <c r="I23" s="230" t="s">
        <v>320</v>
      </c>
      <c r="J23" s="12" t="e">
        <f t="shared" si="5"/>
        <v>#VALUE!</v>
      </c>
      <c r="K23" s="149">
        <v>0.00904632012244936</v>
      </c>
      <c r="L23" s="127">
        <f t="shared" si="6"/>
        <v>0.015786724044970512</v>
      </c>
      <c r="M23" s="127">
        <f t="shared" si="7"/>
        <v>63.3443643628261</v>
      </c>
      <c r="N23" s="127">
        <f t="shared" si="8"/>
        <v>0.0027732118234578425</v>
      </c>
      <c r="O23" s="13" t="e">
        <f t="shared" si="9"/>
        <v>#VALUE!</v>
      </c>
      <c r="P23" s="13" t="e">
        <f t="shared" si="1"/>
        <v>#VALUE!</v>
      </c>
      <c r="Q23" s="134">
        <v>2.8479534575842242</v>
      </c>
      <c r="R23" s="13" t="e">
        <f t="shared" si="10"/>
        <v>#VALUE!</v>
      </c>
      <c r="S23" s="13" t="e">
        <f t="shared" si="40"/>
        <v>#VALUE!</v>
      </c>
      <c r="T23" s="13" t="e">
        <f t="shared" si="11"/>
        <v>#VALUE!</v>
      </c>
      <c r="U23" s="13" t="e">
        <f t="shared" si="12"/>
        <v>#VALUE!</v>
      </c>
      <c r="V23" s="13" t="e">
        <f t="shared" si="2"/>
        <v>#VALUE!</v>
      </c>
      <c r="W23" s="14" t="e">
        <f t="shared" si="13"/>
        <v>#VALUE!</v>
      </c>
      <c r="X23" t="e">
        <f t="shared" si="14"/>
        <v>#VALUE!</v>
      </c>
      <c r="Y23" t="e">
        <f t="shared" si="15"/>
        <v>#VALUE!</v>
      </c>
      <c r="Z23" t="e">
        <f t="shared" si="16"/>
        <v>#VALUE!</v>
      </c>
      <c r="AA23" t="e">
        <f t="shared" si="17"/>
        <v>#VALUE!</v>
      </c>
      <c r="AB23" t="e">
        <f t="shared" si="18"/>
        <v>#VALUE!</v>
      </c>
      <c r="AC23" t="e">
        <f t="shared" si="19"/>
        <v>#VALUE!</v>
      </c>
      <c r="AD23" t="e">
        <f t="shared" si="20"/>
        <v>#VALUE!</v>
      </c>
      <c r="AE23" s="13" t="e">
        <f t="shared" si="21"/>
        <v>#VALUE!</v>
      </c>
      <c r="AF23" t="e">
        <f t="shared" si="22"/>
        <v>#VALUE!</v>
      </c>
      <c r="AG23" t="e">
        <f t="shared" si="23"/>
        <v>#VALUE!</v>
      </c>
      <c r="AH23" t="e">
        <f t="shared" si="24"/>
        <v>#VALUE!</v>
      </c>
      <c r="AI23" t="e">
        <f t="shared" si="25"/>
        <v>#VALUE!</v>
      </c>
      <c r="AJ23" s="13" t="e">
        <f t="shared" si="26"/>
        <v>#VALUE!</v>
      </c>
      <c r="AK23" t="e">
        <f t="shared" si="27"/>
        <v>#VALUE!</v>
      </c>
      <c r="AL23" t="e">
        <f t="shared" si="28"/>
        <v>#VALUE!</v>
      </c>
      <c r="AM23" t="e">
        <f t="shared" si="29"/>
        <v>#VALUE!</v>
      </c>
      <c r="AN23" t="e">
        <f t="shared" si="30"/>
        <v>#VALUE!</v>
      </c>
      <c r="AO23" s="13" t="e">
        <f t="shared" si="31"/>
        <v>#VALUE!</v>
      </c>
      <c r="AP23" t="e">
        <f t="shared" si="32"/>
        <v>#VALUE!</v>
      </c>
      <c r="AQ23" t="e">
        <f t="shared" si="33"/>
        <v>#VALUE!</v>
      </c>
      <c r="AR23" t="e">
        <f t="shared" si="34"/>
        <v>#VALUE!</v>
      </c>
      <c r="AS23" t="e">
        <f t="shared" si="35"/>
        <v>#VALUE!</v>
      </c>
      <c r="AT23" s="13" t="e">
        <f t="shared" si="36"/>
        <v>#VALUE!</v>
      </c>
      <c r="AU23" t="e">
        <f t="shared" si="37"/>
        <v>#VALUE!</v>
      </c>
      <c r="AW23" t="e">
        <f t="shared" si="3"/>
        <v>#VALUE!</v>
      </c>
      <c r="AX23" s="13" t="e">
        <f t="shared" si="4"/>
        <v>#VALUE!</v>
      </c>
      <c r="AY23" s="13"/>
      <c r="BA23" s="13">
        <f t="shared" si="0"/>
        <v>0</v>
      </c>
      <c r="BB23" s="241">
        <v>2.83</v>
      </c>
      <c r="BC23" t="e">
        <f t="shared" si="38"/>
        <v>#VALUE!</v>
      </c>
      <c r="BD23" t="e">
        <f t="shared" si="39"/>
        <v>#VALUE!</v>
      </c>
    </row>
    <row r="24" spans="1:56" ht="12.75">
      <c r="A24" s="1" t="s">
        <v>15</v>
      </c>
      <c r="B24" s="3"/>
      <c r="C24" s="151">
        <f>SUM(C25:C27)</f>
        <v>0.07297077950430218</v>
      </c>
      <c r="D24" s="13"/>
      <c r="E24" s="5">
        <f>SUM(E25:E27)</f>
        <v>18.271684411015922</v>
      </c>
      <c r="F24" s="239"/>
      <c r="G24" s="6">
        <f>SUM(G25:G27)</f>
        <v>18.474070029574495</v>
      </c>
      <c r="H24" s="229"/>
      <c r="I24" s="229"/>
      <c r="J24" s="12">
        <f t="shared" si="5"/>
        <v>0</v>
      </c>
      <c r="K24" s="151"/>
      <c r="L24" s="127"/>
      <c r="M24" s="127"/>
      <c r="N24" s="127"/>
      <c r="P24" s="13"/>
      <c r="Q24" s="134"/>
      <c r="T24" s="13">
        <f t="shared" si="11"/>
        <v>0</v>
      </c>
      <c r="U24" s="13">
        <f t="shared" si="12"/>
        <v>0</v>
      </c>
      <c r="V24" s="13" t="e">
        <f t="shared" si="2"/>
        <v>#VALUE!</v>
      </c>
      <c r="W24" s="14">
        <f t="shared" si="13"/>
        <v>0</v>
      </c>
      <c r="X24">
        <f t="shared" si="14"/>
        <v>0</v>
      </c>
      <c r="Y24">
        <f t="shared" si="15"/>
        <v>0</v>
      </c>
      <c r="Z24">
        <f t="shared" si="16"/>
        <v>0</v>
      </c>
      <c r="AA24" t="e">
        <f t="shared" si="17"/>
        <v>#VALUE!</v>
      </c>
      <c r="AB24">
        <f t="shared" si="18"/>
        <v>0</v>
      </c>
      <c r="AC24">
        <f t="shared" si="19"/>
        <v>0</v>
      </c>
      <c r="AD24">
        <f t="shared" si="20"/>
        <v>0</v>
      </c>
      <c r="AE24" s="13">
        <f t="shared" si="21"/>
        <v>0</v>
      </c>
      <c r="AF24" t="e">
        <f t="shared" si="22"/>
        <v>#VALUE!</v>
      </c>
      <c r="AG24">
        <f t="shared" si="23"/>
        <v>0</v>
      </c>
      <c r="AH24">
        <f t="shared" si="24"/>
        <v>0</v>
      </c>
      <c r="AI24">
        <f t="shared" si="25"/>
        <v>0</v>
      </c>
      <c r="AJ24" s="13">
        <f t="shared" si="26"/>
        <v>0</v>
      </c>
      <c r="AK24" t="e">
        <f t="shared" si="27"/>
        <v>#VALUE!</v>
      </c>
      <c r="AL24">
        <f t="shared" si="28"/>
        <v>0</v>
      </c>
      <c r="AM24">
        <f t="shared" si="29"/>
        <v>0</v>
      </c>
      <c r="AN24">
        <f t="shared" si="30"/>
        <v>0</v>
      </c>
      <c r="AO24" s="13">
        <f t="shared" si="31"/>
        <v>0</v>
      </c>
      <c r="AP24" t="e">
        <f t="shared" si="32"/>
        <v>#VALUE!</v>
      </c>
      <c r="AQ24">
        <f t="shared" si="33"/>
        <v>0</v>
      </c>
      <c r="AR24">
        <f t="shared" si="34"/>
        <v>0</v>
      </c>
      <c r="AS24">
        <f t="shared" si="35"/>
        <v>0</v>
      </c>
      <c r="AT24" s="13">
        <f t="shared" si="36"/>
        <v>0</v>
      </c>
      <c r="AU24" t="e">
        <f t="shared" si="37"/>
        <v>#VALUE!</v>
      </c>
      <c r="AW24">
        <f t="shared" si="3"/>
        <v>0</v>
      </c>
      <c r="AX24" s="13" t="e">
        <f t="shared" si="4"/>
        <v>#VALUE!</v>
      </c>
      <c r="AY24" s="13" t="e">
        <f>SUM(AW25:AX27)</f>
        <v>#VALUE!</v>
      </c>
      <c r="BA24" s="13" t="e">
        <f t="shared" si="0"/>
        <v>#VALUE!</v>
      </c>
      <c r="BB24" s="241"/>
      <c r="BC24">
        <f t="shared" si="38"/>
        <v>0</v>
      </c>
      <c r="BD24">
        <f t="shared" si="39"/>
        <v>0</v>
      </c>
    </row>
    <row r="25" spans="1:56" ht="12.75">
      <c r="A25" s="1" t="s">
        <v>16</v>
      </c>
      <c r="B25" s="1" t="s">
        <v>115</v>
      </c>
      <c r="C25" s="149">
        <v>0.006960608570146549</v>
      </c>
      <c r="D25" s="13">
        <v>2.18</v>
      </c>
      <c r="E25" s="5">
        <f>F25*$D25</f>
        <v>2.719592180063932</v>
      </c>
      <c r="F25" s="239">
        <v>1.24751934865318</v>
      </c>
      <c r="G25" s="6">
        <f>H25*$D25</f>
        <v>2.703180320826364</v>
      </c>
      <c r="H25" s="229">
        <v>1.23999097285613</v>
      </c>
      <c r="I25" s="229">
        <v>1.23999097285613</v>
      </c>
      <c r="J25" s="12">
        <f t="shared" si="5"/>
        <v>0</v>
      </c>
      <c r="K25" s="149">
        <v>0.006960608570146549</v>
      </c>
      <c r="L25" s="127">
        <f t="shared" si="6"/>
        <v>0.012146950936355776</v>
      </c>
      <c r="M25" s="127">
        <f t="shared" si="7"/>
        <v>82.32518639776538</v>
      </c>
      <c r="N25" s="127">
        <f t="shared" si="8"/>
        <v>0.0036041908792226436</v>
      </c>
      <c r="O25" s="13" t="e">
        <f t="shared" si="9"/>
        <v>#VALUE!</v>
      </c>
      <c r="P25" s="13" t="e">
        <f t="shared" si="1"/>
        <v>#VALUE!</v>
      </c>
      <c r="Q25" s="134">
        <v>2.19133183171854</v>
      </c>
      <c r="R25" s="13" t="e">
        <f t="shared" si="10"/>
        <v>#VALUE!</v>
      </c>
      <c r="S25" s="13" t="e">
        <f t="shared" si="40"/>
        <v>#VALUE!</v>
      </c>
      <c r="T25" s="13" t="e">
        <f t="shared" si="11"/>
        <v>#VALUE!</v>
      </c>
      <c r="U25" s="13" t="e">
        <f t="shared" si="12"/>
        <v>#VALUE!</v>
      </c>
      <c r="V25" s="13" t="e">
        <f t="shared" si="2"/>
        <v>#VALUE!</v>
      </c>
      <c r="W25" s="14" t="e">
        <f t="shared" si="13"/>
        <v>#VALUE!</v>
      </c>
      <c r="X25" t="e">
        <f t="shared" si="14"/>
        <v>#VALUE!</v>
      </c>
      <c r="Y25" t="e">
        <f t="shared" si="15"/>
        <v>#VALUE!</v>
      </c>
      <c r="Z25" t="e">
        <f t="shared" si="16"/>
        <v>#VALUE!</v>
      </c>
      <c r="AA25" t="e">
        <f t="shared" si="17"/>
        <v>#VALUE!</v>
      </c>
      <c r="AB25" t="e">
        <f t="shared" si="18"/>
        <v>#VALUE!</v>
      </c>
      <c r="AC25" t="e">
        <f t="shared" si="19"/>
        <v>#VALUE!</v>
      </c>
      <c r="AD25" t="e">
        <f t="shared" si="20"/>
        <v>#VALUE!</v>
      </c>
      <c r="AE25" s="13" t="e">
        <f t="shared" si="21"/>
        <v>#VALUE!</v>
      </c>
      <c r="AF25" t="e">
        <f t="shared" si="22"/>
        <v>#VALUE!</v>
      </c>
      <c r="AG25" t="e">
        <f t="shared" si="23"/>
        <v>#VALUE!</v>
      </c>
      <c r="AH25" t="e">
        <f t="shared" si="24"/>
        <v>#VALUE!</v>
      </c>
      <c r="AI25" t="e">
        <f t="shared" si="25"/>
        <v>#VALUE!</v>
      </c>
      <c r="AJ25" s="13" t="e">
        <f t="shared" si="26"/>
        <v>#VALUE!</v>
      </c>
      <c r="AK25" t="e">
        <f t="shared" si="27"/>
        <v>#VALUE!</v>
      </c>
      <c r="AL25" t="e">
        <f t="shared" si="28"/>
        <v>#VALUE!</v>
      </c>
      <c r="AM25" t="e">
        <f t="shared" si="29"/>
        <v>#VALUE!</v>
      </c>
      <c r="AN25" t="e">
        <f t="shared" si="30"/>
        <v>#VALUE!</v>
      </c>
      <c r="AO25" s="13" t="e">
        <f t="shared" si="31"/>
        <v>#VALUE!</v>
      </c>
      <c r="AP25" t="e">
        <f t="shared" si="32"/>
        <v>#VALUE!</v>
      </c>
      <c r="AQ25" t="e">
        <f t="shared" si="33"/>
        <v>#VALUE!</v>
      </c>
      <c r="AR25" t="e">
        <f t="shared" si="34"/>
        <v>#VALUE!</v>
      </c>
      <c r="AS25" t="e">
        <f t="shared" si="35"/>
        <v>#VALUE!</v>
      </c>
      <c r="AT25" s="13" t="e">
        <f t="shared" si="36"/>
        <v>#VALUE!</v>
      </c>
      <c r="AU25" t="e">
        <f t="shared" si="37"/>
        <v>#VALUE!</v>
      </c>
      <c r="AW25" t="e">
        <f t="shared" si="3"/>
        <v>#VALUE!</v>
      </c>
      <c r="AX25" s="13" t="e">
        <f t="shared" si="4"/>
        <v>#VALUE!</v>
      </c>
      <c r="AY25" s="13"/>
      <c r="BA25" s="13">
        <f t="shared" si="0"/>
        <v>0</v>
      </c>
      <c r="BB25" s="241">
        <v>2.18</v>
      </c>
      <c r="BC25" t="e">
        <f t="shared" si="38"/>
        <v>#VALUE!</v>
      </c>
      <c r="BD25" t="e">
        <f t="shared" si="39"/>
        <v>#VALUE!</v>
      </c>
    </row>
    <row r="26" spans="1:56" ht="12.75">
      <c r="A26" s="1" t="s">
        <v>17</v>
      </c>
      <c r="B26" s="1" t="s">
        <v>117</v>
      </c>
      <c r="C26" s="149">
        <v>0.061313809857833905</v>
      </c>
      <c r="D26" s="13">
        <v>19.3</v>
      </c>
      <c r="E26" s="5">
        <f>F26*$D26</f>
        <v>11.399836904344593</v>
      </c>
      <c r="F26" s="239">
        <v>0.59066512457744</v>
      </c>
      <c r="G26" s="6">
        <f>H26*$D26</f>
        <v>11.497841772659122</v>
      </c>
      <c r="H26" s="229">
        <v>0.59574309702897</v>
      </c>
      <c r="I26" s="229">
        <v>0.59574309702897</v>
      </c>
      <c r="J26" s="12">
        <f t="shared" si="5"/>
        <v>0</v>
      </c>
      <c r="K26" s="149">
        <v>0.061313809857833905</v>
      </c>
      <c r="L26" s="127">
        <f t="shared" si="6"/>
        <v>0.10699866722263841</v>
      </c>
      <c r="M26" s="127">
        <f t="shared" si="7"/>
        <v>9.345910803909746</v>
      </c>
      <c r="N26" s="127">
        <f t="shared" si="8"/>
        <v>0.00040916331868025014</v>
      </c>
      <c r="O26" s="13" t="e">
        <f t="shared" si="9"/>
        <v>#VALUE!</v>
      </c>
      <c r="P26" s="13" t="e">
        <f t="shared" si="1"/>
        <v>#VALUE!</v>
      </c>
      <c r="Q26" s="134">
        <v>19.30275232566061</v>
      </c>
      <c r="R26" s="13" t="e">
        <f t="shared" si="10"/>
        <v>#VALUE!</v>
      </c>
      <c r="S26" s="13" t="e">
        <f t="shared" si="40"/>
        <v>#VALUE!</v>
      </c>
      <c r="T26" s="13" t="e">
        <f t="shared" si="11"/>
        <v>#VALUE!</v>
      </c>
      <c r="U26" s="13" t="e">
        <f t="shared" si="12"/>
        <v>#VALUE!</v>
      </c>
      <c r="V26" s="13" t="e">
        <f t="shared" si="2"/>
        <v>#VALUE!</v>
      </c>
      <c r="W26" s="14" t="e">
        <f t="shared" si="13"/>
        <v>#VALUE!</v>
      </c>
      <c r="X26" t="e">
        <f t="shared" si="14"/>
        <v>#VALUE!</v>
      </c>
      <c r="Y26" t="e">
        <f t="shared" si="15"/>
        <v>#VALUE!</v>
      </c>
      <c r="Z26" t="e">
        <f t="shared" si="16"/>
        <v>#VALUE!</v>
      </c>
      <c r="AA26" t="e">
        <f t="shared" si="17"/>
        <v>#VALUE!</v>
      </c>
      <c r="AB26" t="e">
        <f t="shared" si="18"/>
        <v>#VALUE!</v>
      </c>
      <c r="AC26" t="e">
        <f t="shared" si="19"/>
        <v>#VALUE!</v>
      </c>
      <c r="AD26" t="e">
        <f t="shared" si="20"/>
        <v>#VALUE!</v>
      </c>
      <c r="AE26" s="13" t="e">
        <f t="shared" si="21"/>
        <v>#VALUE!</v>
      </c>
      <c r="AF26" t="e">
        <f t="shared" si="22"/>
        <v>#VALUE!</v>
      </c>
      <c r="AG26" t="e">
        <f t="shared" si="23"/>
        <v>#VALUE!</v>
      </c>
      <c r="AH26" t="e">
        <f t="shared" si="24"/>
        <v>#VALUE!</v>
      </c>
      <c r="AI26" t="e">
        <f t="shared" si="25"/>
        <v>#VALUE!</v>
      </c>
      <c r="AJ26" s="13" t="e">
        <f t="shared" si="26"/>
        <v>#VALUE!</v>
      </c>
      <c r="AK26" t="e">
        <f t="shared" si="27"/>
        <v>#VALUE!</v>
      </c>
      <c r="AL26" t="e">
        <f t="shared" si="28"/>
        <v>#VALUE!</v>
      </c>
      <c r="AM26" t="e">
        <f t="shared" si="29"/>
        <v>#VALUE!</v>
      </c>
      <c r="AN26" t="e">
        <f t="shared" si="30"/>
        <v>#VALUE!</v>
      </c>
      <c r="AO26" s="13" t="e">
        <f t="shared" si="31"/>
        <v>#VALUE!</v>
      </c>
      <c r="AP26" t="e">
        <f t="shared" si="32"/>
        <v>#VALUE!</v>
      </c>
      <c r="AQ26" t="e">
        <f t="shared" si="33"/>
        <v>#VALUE!</v>
      </c>
      <c r="AR26" t="e">
        <f t="shared" si="34"/>
        <v>#VALUE!</v>
      </c>
      <c r="AS26" t="e">
        <f t="shared" si="35"/>
        <v>#VALUE!</v>
      </c>
      <c r="AT26" s="13" t="e">
        <f t="shared" si="36"/>
        <v>#VALUE!</v>
      </c>
      <c r="AU26" t="e">
        <f t="shared" si="37"/>
        <v>#VALUE!</v>
      </c>
      <c r="AW26" t="e">
        <f t="shared" si="3"/>
        <v>#VALUE!</v>
      </c>
      <c r="AX26" s="13" t="e">
        <f t="shared" si="4"/>
        <v>#VALUE!</v>
      </c>
      <c r="AY26" s="13"/>
      <c r="BA26" s="13">
        <f t="shared" si="0"/>
        <v>0</v>
      </c>
      <c r="BB26" s="241">
        <v>19.3</v>
      </c>
      <c r="BC26" t="e">
        <f t="shared" si="38"/>
        <v>#VALUE!</v>
      </c>
      <c r="BD26" t="e">
        <f t="shared" si="39"/>
        <v>#VALUE!</v>
      </c>
    </row>
    <row r="27" spans="1:56" ht="12.75">
      <c r="A27" s="1" t="s">
        <v>18</v>
      </c>
      <c r="B27" s="1" t="s">
        <v>115</v>
      </c>
      <c r="C27" s="149">
        <v>0.004696361076321718</v>
      </c>
      <c r="D27" s="13">
        <v>1.46</v>
      </c>
      <c r="E27" s="5">
        <f>F27*$D27</f>
        <v>4.152255326607398</v>
      </c>
      <c r="F27" s="239">
        <v>2.8440104976763</v>
      </c>
      <c r="G27" s="6">
        <f>H27*$D27</f>
        <v>4.273047936089008</v>
      </c>
      <c r="H27" s="229">
        <v>2.9267451617048</v>
      </c>
      <c r="I27" s="229">
        <v>2.9267451617048</v>
      </c>
      <c r="J27" s="12">
        <f t="shared" si="5"/>
        <v>0</v>
      </c>
      <c r="K27" s="149">
        <v>0.004696361076321718</v>
      </c>
      <c r="L27" s="127">
        <f t="shared" si="6"/>
        <v>0.008195614937774019</v>
      </c>
      <c r="M27" s="127">
        <f t="shared" si="7"/>
        <v>122.01646948918349</v>
      </c>
      <c r="N27" s="127">
        <f t="shared" si="8"/>
        <v>0.005341872465651656</v>
      </c>
      <c r="O27" s="13" t="e">
        <f t="shared" si="9"/>
        <v>#VALUE!</v>
      </c>
      <c r="P27" s="13" t="e">
        <f t="shared" si="1"/>
        <v>#VALUE!</v>
      </c>
      <c r="Q27" s="134">
        <v>1.4785036992205198</v>
      </c>
      <c r="R27" s="13" t="e">
        <f t="shared" si="10"/>
        <v>#VALUE!</v>
      </c>
      <c r="S27" s="13" t="e">
        <f t="shared" si="40"/>
        <v>#VALUE!</v>
      </c>
      <c r="T27" s="13" t="e">
        <f t="shared" si="11"/>
        <v>#VALUE!</v>
      </c>
      <c r="U27" s="13" t="e">
        <f t="shared" si="12"/>
        <v>#VALUE!</v>
      </c>
      <c r="V27" s="13" t="e">
        <f t="shared" si="2"/>
        <v>#VALUE!</v>
      </c>
      <c r="W27" s="14" t="e">
        <f t="shared" si="13"/>
        <v>#VALUE!</v>
      </c>
      <c r="X27" t="e">
        <f t="shared" si="14"/>
        <v>#VALUE!</v>
      </c>
      <c r="Y27" t="e">
        <f t="shared" si="15"/>
        <v>#VALUE!</v>
      </c>
      <c r="Z27" t="e">
        <f t="shared" si="16"/>
        <v>#VALUE!</v>
      </c>
      <c r="AA27" t="e">
        <f t="shared" si="17"/>
        <v>#VALUE!</v>
      </c>
      <c r="AB27" t="e">
        <f t="shared" si="18"/>
        <v>#VALUE!</v>
      </c>
      <c r="AC27" t="e">
        <f t="shared" si="19"/>
        <v>#VALUE!</v>
      </c>
      <c r="AD27" t="e">
        <f t="shared" si="20"/>
        <v>#VALUE!</v>
      </c>
      <c r="AE27" s="13" t="e">
        <f t="shared" si="21"/>
        <v>#VALUE!</v>
      </c>
      <c r="AF27" t="e">
        <f t="shared" si="22"/>
        <v>#VALUE!</v>
      </c>
      <c r="AG27" t="e">
        <f t="shared" si="23"/>
        <v>#VALUE!</v>
      </c>
      <c r="AH27" t="e">
        <f t="shared" si="24"/>
        <v>#VALUE!</v>
      </c>
      <c r="AI27" t="e">
        <f t="shared" si="25"/>
        <v>#VALUE!</v>
      </c>
      <c r="AJ27" s="13" t="e">
        <f t="shared" si="26"/>
        <v>#VALUE!</v>
      </c>
      <c r="AK27" t="e">
        <f t="shared" si="27"/>
        <v>#VALUE!</v>
      </c>
      <c r="AL27" t="e">
        <f t="shared" si="28"/>
        <v>#VALUE!</v>
      </c>
      <c r="AM27" t="e">
        <f t="shared" si="29"/>
        <v>#VALUE!</v>
      </c>
      <c r="AN27" t="e">
        <f t="shared" si="30"/>
        <v>#VALUE!</v>
      </c>
      <c r="AO27" s="13" t="e">
        <f t="shared" si="31"/>
        <v>#VALUE!</v>
      </c>
      <c r="AP27" t="e">
        <f t="shared" si="32"/>
        <v>#VALUE!</v>
      </c>
      <c r="AQ27" t="e">
        <f t="shared" si="33"/>
        <v>#VALUE!</v>
      </c>
      <c r="AR27" t="e">
        <f t="shared" si="34"/>
        <v>#VALUE!</v>
      </c>
      <c r="AS27" t="e">
        <f t="shared" si="35"/>
        <v>#VALUE!</v>
      </c>
      <c r="AT27" s="13" t="e">
        <f t="shared" si="36"/>
        <v>#VALUE!</v>
      </c>
      <c r="AU27" t="e">
        <f t="shared" si="37"/>
        <v>#VALUE!</v>
      </c>
      <c r="AW27" t="e">
        <f t="shared" si="3"/>
        <v>#VALUE!</v>
      </c>
      <c r="AX27" s="13" t="e">
        <f t="shared" si="4"/>
        <v>#VALUE!</v>
      </c>
      <c r="AY27" s="13"/>
      <c r="BA27" s="13">
        <f t="shared" si="0"/>
        <v>0</v>
      </c>
      <c r="BB27" s="241">
        <v>1.46</v>
      </c>
      <c r="BC27" t="e">
        <f t="shared" si="38"/>
        <v>#VALUE!</v>
      </c>
      <c r="BD27" t="e">
        <f t="shared" si="39"/>
        <v>#VALUE!</v>
      </c>
    </row>
    <row r="28" spans="1:56" ht="12.75">
      <c r="A28" s="1" t="s">
        <v>19</v>
      </c>
      <c r="B28" s="3"/>
      <c r="C28" s="151">
        <f>SUM(C29:C35)</f>
        <v>0.03328030464851365</v>
      </c>
      <c r="D28" s="13"/>
      <c r="E28" s="5">
        <f>SUM(E29:E35)</f>
        <v>10.167833603212095</v>
      </c>
      <c r="F28" s="239"/>
      <c r="G28" s="6">
        <f>SUM(G29:G35)</f>
        <v>11.126760396866517</v>
      </c>
      <c r="H28" s="229"/>
      <c r="I28" s="229"/>
      <c r="J28" s="12">
        <f aca="true" t="shared" si="41" ref="J28:J43">I28-H28</f>
        <v>0</v>
      </c>
      <c r="K28" s="151"/>
      <c r="L28" s="127"/>
      <c r="M28" s="127"/>
      <c r="N28" s="127"/>
      <c r="P28" s="13"/>
      <c r="Q28" s="134"/>
      <c r="T28" s="13">
        <f aca="true" t="shared" si="42" ref="T28:T43">IF(S28=0,Q28*I28,0)</f>
        <v>0</v>
      </c>
      <c r="U28" s="13">
        <f aca="true" t="shared" si="43" ref="U28:U43">IF(S28=0,0,S28*I28)</f>
        <v>0</v>
      </c>
      <c r="V28" s="13" t="e">
        <f t="shared" si="2"/>
        <v>#VALUE!</v>
      </c>
      <c r="W28" s="14">
        <f aca="true" t="shared" si="44" ref="W28:W43">IF(I28=0,0,V28/I28)</f>
        <v>0</v>
      </c>
      <c r="X28">
        <f aca="true" t="shared" si="45" ref="X28:X43">IF(W28&lt;Q28,W28,0)</f>
        <v>0</v>
      </c>
      <c r="Y28">
        <f aca="true" t="shared" si="46" ref="Y28:Y43">IF(X28=0,Q28*I28,0)</f>
        <v>0</v>
      </c>
      <c r="Z28">
        <f aca="true" t="shared" si="47" ref="Z28:Z43">IF(X28=0,0,I28*X28)</f>
        <v>0</v>
      </c>
      <c r="AA28" t="e">
        <f aca="true" t="shared" si="48" ref="AA28:AA43">$AA$7/$Z$7*Z28</f>
        <v>#VALUE!</v>
      </c>
      <c r="AB28">
        <f aca="true" t="shared" si="49" ref="AB28:AB43">IF(I28=0,0,AA28/I28)</f>
        <v>0</v>
      </c>
      <c r="AC28">
        <f aca="true" t="shared" si="50" ref="AC28:AC43">IF(AB28&lt;Q28,AB28,0)</f>
        <v>0</v>
      </c>
      <c r="AD28">
        <f aca="true" t="shared" si="51" ref="AD28:AD43">IF(AC28=0,$Q28*$I28,0)</f>
        <v>0</v>
      </c>
      <c r="AE28" s="13">
        <f aca="true" t="shared" si="52" ref="AE28:AE43">IF(AC28=0,0,AC28*$I28)</f>
        <v>0</v>
      </c>
      <c r="AF28" t="e">
        <f aca="true" t="shared" si="53" ref="AF28:AF43">$AF$7/$AE$7*AE28</f>
        <v>#VALUE!</v>
      </c>
      <c r="AG28">
        <f aca="true" t="shared" si="54" ref="AG28:AG43">IF($I28=0,0,AF28/$I28)</f>
        <v>0</v>
      </c>
      <c r="AH28">
        <f aca="true" t="shared" si="55" ref="AH28:AH43">IF(AG28&lt;$Q28,AG28,0)</f>
        <v>0</v>
      </c>
      <c r="AI28">
        <f aca="true" t="shared" si="56" ref="AI28:AI43">IF(AH28=0,$Q28*$I28,0)</f>
        <v>0</v>
      </c>
      <c r="AJ28" s="13">
        <f aca="true" t="shared" si="57" ref="AJ28:AJ43">IF(AH28=0,0,AH28*$I28)</f>
        <v>0</v>
      </c>
      <c r="AK28" t="e">
        <f aca="true" t="shared" si="58" ref="AK28:AK43">$AK$7/$AJ$7*AJ28</f>
        <v>#VALUE!</v>
      </c>
      <c r="AL28">
        <f aca="true" t="shared" si="59" ref="AL28:AL43">IF($I28=0,0,AK28/$I28)</f>
        <v>0</v>
      </c>
      <c r="AM28">
        <f aca="true" t="shared" si="60" ref="AM28:AM43">IF(AL28&lt;$Q28,AL28,0)</f>
        <v>0</v>
      </c>
      <c r="AN28">
        <f aca="true" t="shared" si="61" ref="AN28:AN43">IF(AM28=0,$Q28*$I28,0)</f>
        <v>0</v>
      </c>
      <c r="AO28" s="13">
        <f aca="true" t="shared" si="62" ref="AO28:AO43">IF(AM28=0,0,AM28*$I28)</f>
        <v>0</v>
      </c>
      <c r="AP28" t="e">
        <f aca="true" t="shared" si="63" ref="AP28:AP43">$AP$7/$AO$7*AO28</f>
        <v>#VALUE!</v>
      </c>
      <c r="AQ28">
        <f aca="true" t="shared" si="64" ref="AQ28:AQ43">IF($I28=0,0,AP28/$I28)</f>
        <v>0</v>
      </c>
      <c r="AR28">
        <f aca="true" t="shared" si="65" ref="AR28:AR43">IF(AQ28&lt;$Q28,AQ28,0)</f>
        <v>0</v>
      </c>
      <c r="AS28">
        <f aca="true" t="shared" si="66" ref="AS28:AS43">IF(AR28=0,$Q28*$I28,0)</f>
        <v>0</v>
      </c>
      <c r="AT28" s="13">
        <f aca="true" t="shared" si="67" ref="AT28:AT43">IF(AR28=0,0,AR28*$I28)</f>
        <v>0</v>
      </c>
      <c r="AU28" t="e">
        <f aca="true" t="shared" si="68" ref="AU28:AU43">$AU$7/$AT$7*AT28</f>
        <v>#VALUE!</v>
      </c>
      <c r="AW28">
        <f t="shared" si="3"/>
        <v>0</v>
      </c>
      <c r="AX28" s="13" t="e">
        <f t="shared" si="4"/>
        <v>#VALUE!</v>
      </c>
      <c r="AY28" s="13" t="e">
        <f>SUM(AW29:AX35)</f>
        <v>#VALUE!</v>
      </c>
      <c r="BA28" s="13" t="e">
        <f t="shared" si="0"/>
        <v>#VALUE!</v>
      </c>
      <c r="BB28" s="241"/>
      <c r="BC28">
        <f t="shared" si="38"/>
        <v>0</v>
      </c>
      <c r="BD28">
        <f t="shared" si="39"/>
        <v>0</v>
      </c>
    </row>
    <row r="29" spans="1:56" ht="12.75">
      <c r="A29" s="1" t="s">
        <v>20</v>
      </c>
      <c r="B29" s="1" t="s">
        <v>115</v>
      </c>
      <c r="C29" s="149">
        <v>0.0016894680995501333</v>
      </c>
      <c r="D29" s="13">
        <v>0.53</v>
      </c>
      <c r="E29" s="5">
        <f aca="true" t="shared" si="69" ref="E29:E35">F29*$D29</f>
        <v>1.1789347565979937</v>
      </c>
      <c r="F29" s="239">
        <v>2.22440520112829</v>
      </c>
      <c r="G29" s="6">
        <f aca="true" t="shared" si="70" ref="G29:G35">H29*$D29</f>
        <v>1.217978706534532</v>
      </c>
      <c r="H29" s="229">
        <v>2.29807303119723</v>
      </c>
      <c r="I29" s="229">
        <v>2.29807303119723</v>
      </c>
      <c r="J29" s="12">
        <f t="shared" si="41"/>
        <v>0</v>
      </c>
      <c r="K29" s="149">
        <v>0.0016894680995501333</v>
      </c>
      <c r="L29" s="127">
        <f t="shared" si="6"/>
        <v>0.0029482890622222757</v>
      </c>
      <c r="M29" s="127">
        <f t="shared" si="7"/>
        <v>339.1797679587934</v>
      </c>
      <c r="N29" s="127">
        <f t="shared" si="8"/>
        <v>0.014849266422397292</v>
      </c>
      <c r="O29" s="13" t="e">
        <f aca="true" t="shared" si="71" ref="O29:O42">N29*$O$7</f>
        <v>#VALUE!</v>
      </c>
      <c r="P29" s="13" t="e">
        <f aca="true" t="shared" si="72" ref="P29:P42">O29/I29</f>
        <v>#VALUE!</v>
      </c>
      <c r="Q29" s="134">
        <v>0.5318766581841117</v>
      </c>
      <c r="R29" s="13" t="e">
        <f aca="true" t="shared" si="73" ref="R29:R42">IF(P29&lt;Q29,P29*H29,0)</f>
        <v>#VALUE!</v>
      </c>
      <c r="S29" s="13" t="e">
        <f aca="true" t="shared" si="74" ref="S29:S42">IF(P29&lt;Q29,P19:P29,0)</f>
        <v>#VALUE!</v>
      </c>
      <c r="T29" s="13" t="e">
        <f t="shared" si="42"/>
        <v>#VALUE!</v>
      </c>
      <c r="U29" s="13" t="e">
        <f t="shared" si="43"/>
        <v>#VALUE!</v>
      </c>
      <c r="V29" s="13" t="e">
        <f t="shared" si="2"/>
        <v>#VALUE!</v>
      </c>
      <c r="W29" s="14" t="e">
        <f t="shared" si="44"/>
        <v>#VALUE!</v>
      </c>
      <c r="X29" t="e">
        <f t="shared" si="45"/>
        <v>#VALUE!</v>
      </c>
      <c r="Y29" t="e">
        <f t="shared" si="46"/>
        <v>#VALUE!</v>
      </c>
      <c r="Z29" t="e">
        <f t="shared" si="47"/>
        <v>#VALUE!</v>
      </c>
      <c r="AA29" t="e">
        <f t="shared" si="48"/>
        <v>#VALUE!</v>
      </c>
      <c r="AB29" t="e">
        <f t="shared" si="49"/>
        <v>#VALUE!</v>
      </c>
      <c r="AC29" t="e">
        <f t="shared" si="50"/>
        <v>#VALUE!</v>
      </c>
      <c r="AD29" t="e">
        <f t="shared" si="51"/>
        <v>#VALUE!</v>
      </c>
      <c r="AE29" s="13" t="e">
        <f t="shared" si="52"/>
        <v>#VALUE!</v>
      </c>
      <c r="AF29" t="e">
        <f t="shared" si="53"/>
        <v>#VALUE!</v>
      </c>
      <c r="AG29" t="e">
        <f t="shared" si="54"/>
        <v>#VALUE!</v>
      </c>
      <c r="AH29" t="e">
        <f t="shared" si="55"/>
        <v>#VALUE!</v>
      </c>
      <c r="AI29" t="e">
        <f t="shared" si="56"/>
        <v>#VALUE!</v>
      </c>
      <c r="AJ29" s="13" t="e">
        <f t="shared" si="57"/>
        <v>#VALUE!</v>
      </c>
      <c r="AK29" t="e">
        <f t="shared" si="58"/>
        <v>#VALUE!</v>
      </c>
      <c r="AL29" t="e">
        <f t="shared" si="59"/>
        <v>#VALUE!</v>
      </c>
      <c r="AM29" t="e">
        <f t="shared" si="60"/>
        <v>#VALUE!</v>
      </c>
      <c r="AN29" t="e">
        <f t="shared" si="61"/>
        <v>#VALUE!</v>
      </c>
      <c r="AO29" s="13" t="e">
        <f t="shared" si="62"/>
        <v>#VALUE!</v>
      </c>
      <c r="AP29" t="e">
        <f t="shared" si="63"/>
        <v>#VALUE!</v>
      </c>
      <c r="AQ29" t="e">
        <f t="shared" si="64"/>
        <v>#VALUE!</v>
      </c>
      <c r="AR29" t="e">
        <f t="shared" si="65"/>
        <v>#VALUE!</v>
      </c>
      <c r="AS29" t="e">
        <f t="shared" si="66"/>
        <v>#VALUE!</v>
      </c>
      <c r="AT29" s="13" t="e">
        <f t="shared" si="67"/>
        <v>#VALUE!</v>
      </c>
      <c r="AU29" t="e">
        <f t="shared" si="68"/>
        <v>#VALUE!</v>
      </c>
      <c r="AW29" t="e">
        <f t="shared" si="3"/>
        <v>#VALUE!</v>
      </c>
      <c r="AX29" s="13" t="e">
        <f t="shared" si="4"/>
        <v>#VALUE!</v>
      </c>
      <c r="AY29" s="13"/>
      <c r="BA29" s="13">
        <f t="shared" si="0"/>
        <v>0</v>
      </c>
      <c r="BB29" s="241">
        <v>0.53</v>
      </c>
      <c r="BC29" t="e">
        <f t="shared" si="38"/>
        <v>#VALUE!</v>
      </c>
      <c r="BD29" t="e">
        <f t="shared" si="39"/>
        <v>#VALUE!</v>
      </c>
    </row>
    <row r="30" spans="1:56" ht="12.75">
      <c r="A30" s="1" t="s">
        <v>21</v>
      </c>
      <c r="B30" s="1" t="s">
        <v>119</v>
      </c>
      <c r="C30" s="149">
        <v>0.0059131383484254665</v>
      </c>
      <c r="D30" s="13">
        <v>1.85</v>
      </c>
      <c r="E30" s="5">
        <f t="shared" si="69"/>
        <v>1.5703264914565611</v>
      </c>
      <c r="F30" s="239">
        <v>0.84882513051706</v>
      </c>
      <c r="G30" s="6">
        <f t="shared" si="70"/>
        <v>1.4229508269536035</v>
      </c>
      <c r="H30" s="229">
        <v>0.76916260916411</v>
      </c>
      <c r="I30" s="229">
        <v>0.76916260916411</v>
      </c>
      <c r="J30" s="12">
        <f t="shared" si="41"/>
        <v>0</v>
      </c>
      <c r="K30" s="149">
        <v>0.0059131383484254665</v>
      </c>
      <c r="L30" s="127">
        <f t="shared" si="6"/>
        <v>0.010319011717777965</v>
      </c>
      <c r="M30" s="127">
        <f t="shared" si="7"/>
        <v>96.90850513108383</v>
      </c>
      <c r="N30" s="127">
        <f t="shared" si="8"/>
        <v>0.00424264754925637</v>
      </c>
      <c r="O30" s="13" t="e">
        <f t="shared" si="71"/>
        <v>#VALUE!</v>
      </c>
      <c r="P30" s="13" t="e">
        <f t="shared" si="72"/>
        <v>#VALUE!</v>
      </c>
      <c r="Q30" s="134">
        <v>1.861568303644391</v>
      </c>
      <c r="R30" s="13" t="e">
        <f t="shared" si="73"/>
        <v>#VALUE!</v>
      </c>
      <c r="S30" s="13" t="e">
        <f t="shared" si="74"/>
        <v>#VALUE!</v>
      </c>
      <c r="T30" s="13" t="e">
        <f t="shared" si="42"/>
        <v>#VALUE!</v>
      </c>
      <c r="U30" s="13" t="e">
        <f t="shared" si="43"/>
        <v>#VALUE!</v>
      </c>
      <c r="V30" s="13" t="e">
        <f t="shared" si="2"/>
        <v>#VALUE!</v>
      </c>
      <c r="W30" s="14" t="e">
        <f t="shared" si="44"/>
        <v>#VALUE!</v>
      </c>
      <c r="X30" t="e">
        <f t="shared" si="45"/>
        <v>#VALUE!</v>
      </c>
      <c r="Y30" t="e">
        <f t="shared" si="46"/>
        <v>#VALUE!</v>
      </c>
      <c r="Z30" t="e">
        <f t="shared" si="47"/>
        <v>#VALUE!</v>
      </c>
      <c r="AA30" t="e">
        <f t="shared" si="48"/>
        <v>#VALUE!</v>
      </c>
      <c r="AB30" t="e">
        <f t="shared" si="49"/>
        <v>#VALUE!</v>
      </c>
      <c r="AC30" t="e">
        <f t="shared" si="50"/>
        <v>#VALUE!</v>
      </c>
      <c r="AD30" t="e">
        <f t="shared" si="51"/>
        <v>#VALUE!</v>
      </c>
      <c r="AE30" s="13" t="e">
        <f t="shared" si="52"/>
        <v>#VALUE!</v>
      </c>
      <c r="AF30" t="e">
        <f t="shared" si="53"/>
        <v>#VALUE!</v>
      </c>
      <c r="AG30" t="e">
        <f t="shared" si="54"/>
        <v>#VALUE!</v>
      </c>
      <c r="AH30" t="e">
        <f t="shared" si="55"/>
        <v>#VALUE!</v>
      </c>
      <c r="AI30" t="e">
        <f t="shared" si="56"/>
        <v>#VALUE!</v>
      </c>
      <c r="AJ30" s="13" t="e">
        <f t="shared" si="57"/>
        <v>#VALUE!</v>
      </c>
      <c r="AK30" t="e">
        <f t="shared" si="58"/>
        <v>#VALUE!</v>
      </c>
      <c r="AL30" t="e">
        <f t="shared" si="59"/>
        <v>#VALUE!</v>
      </c>
      <c r="AM30" t="e">
        <f t="shared" si="60"/>
        <v>#VALUE!</v>
      </c>
      <c r="AN30" t="e">
        <f t="shared" si="61"/>
        <v>#VALUE!</v>
      </c>
      <c r="AO30" s="13" t="e">
        <f t="shared" si="62"/>
        <v>#VALUE!</v>
      </c>
      <c r="AP30" t="e">
        <f t="shared" si="63"/>
        <v>#VALUE!</v>
      </c>
      <c r="AQ30" t="e">
        <f t="shared" si="64"/>
        <v>#VALUE!</v>
      </c>
      <c r="AR30" t="e">
        <f t="shared" si="65"/>
        <v>#VALUE!</v>
      </c>
      <c r="AS30" t="e">
        <f t="shared" si="66"/>
        <v>#VALUE!</v>
      </c>
      <c r="AT30" s="13" t="e">
        <f t="shared" si="67"/>
        <v>#VALUE!</v>
      </c>
      <c r="AU30" t="e">
        <f t="shared" si="68"/>
        <v>#VALUE!</v>
      </c>
      <c r="AW30" t="e">
        <f t="shared" si="3"/>
        <v>#VALUE!</v>
      </c>
      <c r="AX30" s="13" t="e">
        <f t="shared" si="4"/>
        <v>#VALUE!</v>
      </c>
      <c r="AY30" s="13"/>
      <c r="BA30" s="13">
        <f t="shared" si="0"/>
        <v>0</v>
      </c>
      <c r="BB30" s="241">
        <v>1.85</v>
      </c>
      <c r="BC30" t="e">
        <f t="shared" si="38"/>
        <v>#VALUE!</v>
      </c>
      <c r="BD30" t="e">
        <f t="shared" si="39"/>
        <v>#VALUE!</v>
      </c>
    </row>
    <row r="31" spans="1:56" ht="12.75">
      <c r="A31" s="1" t="s">
        <v>22</v>
      </c>
      <c r="B31" s="1" t="s">
        <v>119</v>
      </c>
      <c r="C31" s="149">
        <v>0.010582053764551711</v>
      </c>
      <c r="D31" s="13">
        <v>3.32</v>
      </c>
      <c r="E31" s="5">
        <f t="shared" si="69"/>
        <v>1.8426724783492918</v>
      </c>
      <c r="F31" s="239">
        <v>0.5550218308281</v>
      </c>
      <c r="G31" s="6">
        <f t="shared" si="70"/>
        <v>2.2881115258458897</v>
      </c>
      <c r="H31" s="229">
        <v>0.6891902186282801</v>
      </c>
      <c r="I31" s="229">
        <v>0.6891902186282801</v>
      </c>
      <c r="J31" s="12">
        <f t="shared" si="41"/>
        <v>0</v>
      </c>
      <c r="K31" s="149">
        <v>0.010582053764551711</v>
      </c>
      <c r="L31" s="127">
        <f t="shared" si="6"/>
        <v>0.018466731261858944</v>
      </c>
      <c r="M31" s="127">
        <f t="shared" si="7"/>
        <v>54.151435130557886</v>
      </c>
      <c r="N31" s="127">
        <f t="shared" si="8"/>
        <v>0.002370746027240955</v>
      </c>
      <c r="O31" s="13" t="e">
        <f t="shared" si="71"/>
        <v>#VALUE!</v>
      </c>
      <c r="P31" s="13" t="e">
        <f t="shared" si="72"/>
        <v>#VALUE!</v>
      </c>
      <c r="Q31" s="134">
        <v>3.3314315875588676</v>
      </c>
      <c r="R31" s="13" t="e">
        <f t="shared" si="73"/>
        <v>#VALUE!</v>
      </c>
      <c r="S31" s="13" t="e">
        <f t="shared" si="74"/>
        <v>#VALUE!</v>
      </c>
      <c r="T31" s="13" t="e">
        <f t="shared" si="42"/>
        <v>#VALUE!</v>
      </c>
      <c r="U31" s="13" t="e">
        <f t="shared" si="43"/>
        <v>#VALUE!</v>
      </c>
      <c r="V31" s="13" t="e">
        <f t="shared" si="2"/>
        <v>#VALUE!</v>
      </c>
      <c r="W31" s="14" t="e">
        <f t="shared" si="44"/>
        <v>#VALUE!</v>
      </c>
      <c r="X31" t="e">
        <f t="shared" si="45"/>
        <v>#VALUE!</v>
      </c>
      <c r="Y31" t="e">
        <f t="shared" si="46"/>
        <v>#VALUE!</v>
      </c>
      <c r="Z31" t="e">
        <f t="shared" si="47"/>
        <v>#VALUE!</v>
      </c>
      <c r="AA31" t="e">
        <f t="shared" si="48"/>
        <v>#VALUE!</v>
      </c>
      <c r="AB31" t="e">
        <f t="shared" si="49"/>
        <v>#VALUE!</v>
      </c>
      <c r="AC31" t="e">
        <f t="shared" si="50"/>
        <v>#VALUE!</v>
      </c>
      <c r="AD31" t="e">
        <f t="shared" si="51"/>
        <v>#VALUE!</v>
      </c>
      <c r="AE31" s="13" t="e">
        <f t="shared" si="52"/>
        <v>#VALUE!</v>
      </c>
      <c r="AF31" t="e">
        <f t="shared" si="53"/>
        <v>#VALUE!</v>
      </c>
      <c r="AG31" t="e">
        <f t="shared" si="54"/>
        <v>#VALUE!</v>
      </c>
      <c r="AH31" t="e">
        <f t="shared" si="55"/>
        <v>#VALUE!</v>
      </c>
      <c r="AI31" t="e">
        <f t="shared" si="56"/>
        <v>#VALUE!</v>
      </c>
      <c r="AJ31" s="13" t="e">
        <f t="shared" si="57"/>
        <v>#VALUE!</v>
      </c>
      <c r="AK31" t="e">
        <f t="shared" si="58"/>
        <v>#VALUE!</v>
      </c>
      <c r="AL31" t="e">
        <f t="shared" si="59"/>
        <v>#VALUE!</v>
      </c>
      <c r="AM31" t="e">
        <f t="shared" si="60"/>
        <v>#VALUE!</v>
      </c>
      <c r="AN31" t="e">
        <f t="shared" si="61"/>
        <v>#VALUE!</v>
      </c>
      <c r="AO31" s="13" t="e">
        <f t="shared" si="62"/>
        <v>#VALUE!</v>
      </c>
      <c r="AP31" t="e">
        <f t="shared" si="63"/>
        <v>#VALUE!</v>
      </c>
      <c r="AQ31" t="e">
        <f t="shared" si="64"/>
        <v>#VALUE!</v>
      </c>
      <c r="AR31" t="e">
        <f t="shared" si="65"/>
        <v>#VALUE!</v>
      </c>
      <c r="AS31" t="e">
        <f t="shared" si="66"/>
        <v>#VALUE!</v>
      </c>
      <c r="AT31" s="13" t="e">
        <f t="shared" si="67"/>
        <v>#VALUE!</v>
      </c>
      <c r="AU31" t="e">
        <f t="shared" si="68"/>
        <v>#VALUE!</v>
      </c>
      <c r="AW31" t="e">
        <f t="shared" si="3"/>
        <v>#VALUE!</v>
      </c>
      <c r="AX31" s="13" t="e">
        <f t="shared" si="4"/>
        <v>#VALUE!</v>
      </c>
      <c r="AY31" s="13"/>
      <c r="BA31" s="13">
        <f t="shared" si="0"/>
        <v>0</v>
      </c>
      <c r="BB31" s="241">
        <v>3.32</v>
      </c>
      <c r="BC31" t="e">
        <f t="shared" si="38"/>
        <v>#VALUE!</v>
      </c>
      <c r="BD31" t="e">
        <f t="shared" si="39"/>
        <v>#VALUE!</v>
      </c>
    </row>
    <row r="32" spans="1:56" ht="12.75">
      <c r="A32" s="1" t="s">
        <v>23</v>
      </c>
      <c r="B32" s="1" t="s">
        <v>115</v>
      </c>
      <c r="C32" s="149">
        <v>0.001950297105099614</v>
      </c>
      <c r="D32" s="13">
        <v>0.6</v>
      </c>
      <c r="E32" s="5">
        <f t="shared" si="69"/>
        <v>0.7277907920896259</v>
      </c>
      <c r="F32" s="239">
        <v>1.21298465348271</v>
      </c>
      <c r="G32" s="6">
        <f t="shared" si="70"/>
        <v>0.6554169580892459</v>
      </c>
      <c r="H32" s="229">
        <v>1.09236159681541</v>
      </c>
      <c r="I32" s="229">
        <v>1.09236159681541</v>
      </c>
      <c r="J32" s="12">
        <f t="shared" si="41"/>
        <v>0</v>
      </c>
      <c r="K32" s="149">
        <v>0.001950297105099614</v>
      </c>
      <c r="L32" s="127">
        <f t="shared" si="6"/>
        <v>0.003403461494526037</v>
      </c>
      <c r="M32" s="127">
        <f t="shared" si="7"/>
        <v>293.81851435908754</v>
      </c>
      <c r="N32" s="127">
        <f t="shared" si="8"/>
        <v>0.012863353925288111</v>
      </c>
      <c r="O32" s="13" t="e">
        <f t="shared" si="71"/>
        <v>#VALUE!</v>
      </c>
      <c r="P32" s="13" t="e">
        <f t="shared" si="72"/>
        <v>#VALUE!</v>
      </c>
      <c r="Q32" s="134">
        <v>0.6139905849673895</v>
      </c>
      <c r="R32" s="13" t="e">
        <f t="shared" si="73"/>
        <v>#VALUE!</v>
      </c>
      <c r="S32" s="13" t="e">
        <f t="shared" si="74"/>
        <v>#VALUE!</v>
      </c>
      <c r="T32" s="13" t="e">
        <f t="shared" si="42"/>
        <v>#VALUE!</v>
      </c>
      <c r="U32" s="13" t="e">
        <f t="shared" si="43"/>
        <v>#VALUE!</v>
      </c>
      <c r="V32" s="13" t="e">
        <f t="shared" si="2"/>
        <v>#VALUE!</v>
      </c>
      <c r="W32" s="14" t="e">
        <f t="shared" si="44"/>
        <v>#VALUE!</v>
      </c>
      <c r="X32" t="e">
        <f t="shared" si="45"/>
        <v>#VALUE!</v>
      </c>
      <c r="Y32" t="e">
        <f t="shared" si="46"/>
        <v>#VALUE!</v>
      </c>
      <c r="Z32" t="e">
        <f t="shared" si="47"/>
        <v>#VALUE!</v>
      </c>
      <c r="AA32" t="e">
        <f t="shared" si="48"/>
        <v>#VALUE!</v>
      </c>
      <c r="AB32" t="e">
        <f t="shared" si="49"/>
        <v>#VALUE!</v>
      </c>
      <c r="AC32" t="e">
        <f t="shared" si="50"/>
        <v>#VALUE!</v>
      </c>
      <c r="AD32" t="e">
        <f t="shared" si="51"/>
        <v>#VALUE!</v>
      </c>
      <c r="AE32" s="13" t="e">
        <f t="shared" si="52"/>
        <v>#VALUE!</v>
      </c>
      <c r="AF32" t="e">
        <f t="shared" si="53"/>
        <v>#VALUE!</v>
      </c>
      <c r="AG32" t="e">
        <f t="shared" si="54"/>
        <v>#VALUE!</v>
      </c>
      <c r="AH32" t="e">
        <f t="shared" si="55"/>
        <v>#VALUE!</v>
      </c>
      <c r="AI32" t="e">
        <f t="shared" si="56"/>
        <v>#VALUE!</v>
      </c>
      <c r="AJ32" s="13" t="e">
        <f t="shared" si="57"/>
        <v>#VALUE!</v>
      </c>
      <c r="AK32" t="e">
        <f t="shared" si="58"/>
        <v>#VALUE!</v>
      </c>
      <c r="AL32" t="e">
        <f t="shared" si="59"/>
        <v>#VALUE!</v>
      </c>
      <c r="AM32" t="e">
        <f t="shared" si="60"/>
        <v>#VALUE!</v>
      </c>
      <c r="AN32" t="e">
        <f t="shared" si="61"/>
        <v>#VALUE!</v>
      </c>
      <c r="AO32" s="13" t="e">
        <f t="shared" si="62"/>
        <v>#VALUE!</v>
      </c>
      <c r="AP32" t="e">
        <f t="shared" si="63"/>
        <v>#VALUE!</v>
      </c>
      <c r="AQ32" t="e">
        <f t="shared" si="64"/>
        <v>#VALUE!</v>
      </c>
      <c r="AR32" t="e">
        <f t="shared" si="65"/>
        <v>#VALUE!</v>
      </c>
      <c r="AS32" t="e">
        <f t="shared" si="66"/>
        <v>#VALUE!</v>
      </c>
      <c r="AT32" s="13" t="e">
        <f t="shared" si="67"/>
        <v>#VALUE!</v>
      </c>
      <c r="AU32" t="e">
        <f t="shared" si="68"/>
        <v>#VALUE!</v>
      </c>
      <c r="AW32" t="e">
        <f t="shared" si="3"/>
        <v>#VALUE!</v>
      </c>
      <c r="AX32" s="13" t="e">
        <f t="shared" si="4"/>
        <v>#VALUE!</v>
      </c>
      <c r="AY32" s="13"/>
      <c r="BA32" s="13">
        <f t="shared" si="0"/>
        <v>0</v>
      </c>
      <c r="BB32" s="241">
        <v>0.6</v>
      </c>
      <c r="BC32" t="e">
        <f t="shared" si="38"/>
        <v>#VALUE!</v>
      </c>
      <c r="BD32" t="e">
        <f t="shared" si="39"/>
        <v>#VALUE!</v>
      </c>
    </row>
    <row r="33" spans="1:56" ht="12.75">
      <c r="A33" s="1" t="s">
        <v>225</v>
      </c>
      <c r="B33" s="1" t="s">
        <v>115</v>
      </c>
      <c r="C33" s="149">
        <v>0.0016894680995501333</v>
      </c>
      <c r="D33" s="13">
        <v>0.53</v>
      </c>
      <c r="E33" s="5">
        <f t="shared" si="69"/>
        <v>1.0864343758763375</v>
      </c>
      <c r="F33" s="239">
        <v>2.04987618089875</v>
      </c>
      <c r="G33" s="6">
        <f t="shared" si="70"/>
        <v>1.074466905005045</v>
      </c>
      <c r="H33" s="229">
        <v>2.02729604717933</v>
      </c>
      <c r="I33" s="229">
        <v>2.02729604717933</v>
      </c>
      <c r="J33" s="12">
        <f t="shared" si="41"/>
        <v>0</v>
      </c>
      <c r="K33" s="149">
        <v>0.0016894680995501333</v>
      </c>
      <c r="L33" s="127">
        <f t="shared" si="6"/>
        <v>0.0029482890622222757</v>
      </c>
      <c r="M33" s="127">
        <f t="shared" si="7"/>
        <v>339.1797679587934</v>
      </c>
      <c r="N33" s="127">
        <f t="shared" si="8"/>
        <v>0.014849266422397292</v>
      </c>
      <c r="O33" s="13" t="e">
        <f t="shared" si="71"/>
        <v>#VALUE!</v>
      </c>
      <c r="P33" s="13" t="e">
        <f t="shared" si="72"/>
        <v>#VALUE!</v>
      </c>
      <c r="Q33" s="134">
        <v>0.5318766581841117</v>
      </c>
      <c r="R33" s="13" t="e">
        <f t="shared" si="73"/>
        <v>#VALUE!</v>
      </c>
      <c r="S33" s="13" t="e">
        <f t="shared" si="74"/>
        <v>#VALUE!</v>
      </c>
      <c r="T33" s="13" t="e">
        <f t="shared" si="42"/>
        <v>#VALUE!</v>
      </c>
      <c r="U33" s="13" t="e">
        <f t="shared" si="43"/>
        <v>#VALUE!</v>
      </c>
      <c r="V33" s="13" t="e">
        <f t="shared" si="2"/>
        <v>#VALUE!</v>
      </c>
      <c r="W33" s="14" t="e">
        <f t="shared" si="44"/>
        <v>#VALUE!</v>
      </c>
      <c r="X33" t="e">
        <f t="shared" si="45"/>
        <v>#VALUE!</v>
      </c>
      <c r="Y33" t="e">
        <f t="shared" si="46"/>
        <v>#VALUE!</v>
      </c>
      <c r="Z33" t="e">
        <f t="shared" si="47"/>
        <v>#VALUE!</v>
      </c>
      <c r="AA33" t="e">
        <f t="shared" si="48"/>
        <v>#VALUE!</v>
      </c>
      <c r="AB33" t="e">
        <f t="shared" si="49"/>
        <v>#VALUE!</v>
      </c>
      <c r="AC33" t="e">
        <f t="shared" si="50"/>
        <v>#VALUE!</v>
      </c>
      <c r="AD33" t="e">
        <f t="shared" si="51"/>
        <v>#VALUE!</v>
      </c>
      <c r="AE33" s="13" t="e">
        <f t="shared" si="52"/>
        <v>#VALUE!</v>
      </c>
      <c r="AF33" t="e">
        <f t="shared" si="53"/>
        <v>#VALUE!</v>
      </c>
      <c r="AG33" t="e">
        <f t="shared" si="54"/>
        <v>#VALUE!</v>
      </c>
      <c r="AH33" t="e">
        <f t="shared" si="55"/>
        <v>#VALUE!</v>
      </c>
      <c r="AI33" t="e">
        <f t="shared" si="56"/>
        <v>#VALUE!</v>
      </c>
      <c r="AJ33" s="13" t="e">
        <f t="shared" si="57"/>
        <v>#VALUE!</v>
      </c>
      <c r="AK33" t="e">
        <f t="shared" si="58"/>
        <v>#VALUE!</v>
      </c>
      <c r="AL33" t="e">
        <f t="shared" si="59"/>
        <v>#VALUE!</v>
      </c>
      <c r="AM33" t="e">
        <f t="shared" si="60"/>
        <v>#VALUE!</v>
      </c>
      <c r="AN33" t="e">
        <f t="shared" si="61"/>
        <v>#VALUE!</v>
      </c>
      <c r="AO33" s="13" t="e">
        <f t="shared" si="62"/>
        <v>#VALUE!</v>
      </c>
      <c r="AP33" t="e">
        <f t="shared" si="63"/>
        <v>#VALUE!</v>
      </c>
      <c r="AQ33" t="e">
        <f t="shared" si="64"/>
        <v>#VALUE!</v>
      </c>
      <c r="AR33" t="e">
        <f t="shared" si="65"/>
        <v>#VALUE!</v>
      </c>
      <c r="AS33" t="e">
        <f t="shared" si="66"/>
        <v>#VALUE!</v>
      </c>
      <c r="AT33" s="13" t="e">
        <f t="shared" si="67"/>
        <v>#VALUE!</v>
      </c>
      <c r="AU33" t="e">
        <f t="shared" si="68"/>
        <v>#VALUE!</v>
      </c>
      <c r="AW33" t="e">
        <f t="shared" si="3"/>
        <v>#VALUE!</v>
      </c>
      <c r="AX33" s="13" t="e">
        <f t="shared" si="4"/>
        <v>#VALUE!</v>
      </c>
      <c r="AY33" s="13"/>
      <c r="BA33" s="13">
        <f t="shared" si="0"/>
        <v>0</v>
      </c>
      <c r="BB33" s="241">
        <v>0.53</v>
      </c>
      <c r="BC33" t="e">
        <f t="shared" si="38"/>
        <v>#VALUE!</v>
      </c>
      <c r="BD33" t="e">
        <f t="shared" si="39"/>
        <v>#VALUE!</v>
      </c>
    </row>
    <row r="34" spans="1:56" ht="12.75">
      <c r="A34" s="1" t="s">
        <v>24</v>
      </c>
      <c r="B34" s="1" t="s">
        <v>119</v>
      </c>
      <c r="C34" s="149">
        <v>0.00152052128959512</v>
      </c>
      <c r="D34" s="13">
        <v>0.47</v>
      </c>
      <c r="E34" s="5">
        <f t="shared" si="69"/>
        <v>0.9136794808135223</v>
      </c>
      <c r="F34" s="239">
        <v>1.94399889534792</v>
      </c>
      <c r="G34" s="6">
        <f t="shared" si="70"/>
        <v>0.8864988681299225</v>
      </c>
      <c r="H34" s="229">
        <v>1.88616780453175</v>
      </c>
      <c r="I34" s="229">
        <v>1.88616780453175</v>
      </c>
      <c r="J34" s="12">
        <f t="shared" si="41"/>
        <v>0</v>
      </c>
      <c r="K34" s="149">
        <v>0.00152052128959512</v>
      </c>
      <c r="L34" s="127">
        <f t="shared" si="6"/>
        <v>0.0026534601560000482</v>
      </c>
      <c r="M34" s="127">
        <f t="shared" si="7"/>
        <v>376.8664088431037</v>
      </c>
      <c r="N34" s="127">
        <f t="shared" si="8"/>
        <v>0.016499184913774768</v>
      </c>
      <c r="O34" s="13" t="e">
        <f t="shared" si="71"/>
        <v>#VALUE!</v>
      </c>
      <c r="P34" s="13" t="e">
        <f t="shared" si="72"/>
        <v>#VALUE!</v>
      </c>
      <c r="Q34" s="134">
        <v>0.47868899236570056</v>
      </c>
      <c r="R34" s="13" t="e">
        <f t="shared" si="73"/>
        <v>#VALUE!</v>
      </c>
      <c r="S34" s="13" t="e">
        <f t="shared" si="74"/>
        <v>#VALUE!</v>
      </c>
      <c r="T34" s="13" t="e">
        <f t="shared" si="42"/>
        <v>#VALUE!</v>
      </c>
      <c r="U34" s="13" t="e">
        <f t="shared" si="43"/>
        <v>#VALUE!</v>
      </c>
      <c r="V34" s="13" t="e">
        <f t="shared" si="2"/>
        <v>#VALUE!</v>
      </c>
      <c r="W34" s="14" t="e">
        <f t="shared" si="44"/>
        <v>#VALUE!</v>
      </c>
      <c r="X34" t="e">
        <f t="shared" si="45"/>
        <v>#VALUE!</v>
      </c>
      <c r="Y34" t="e">
        <f t="shared" si="46"/>
        <v>#VALUE!</v>
      </c>
      <c r="Z34" t="e">
        <f t="shared" si="47"/>
        <v>#VALUE!</v>
      </c>
      <c r="AA34" t="e">
        <f t="shared" si="48"/>
        <v>#VALUE!</v>
      </c>
      <c r="AB34" t="e">
        <f t="shared" si="49"/>
        <v>#VALUE!</v>
      </c>
      <c r="AC34" t="e">
        <f t="shared" si="50"/>
        <v>#VALUE!</v>
      </c>
      <c r="AD34" t="e">
        <f t="shared" si="51"/>
        <v>#VALUE!</v>
      </c>
      <c r="AE34" s="13" t="e">
        <f t="shared" si="52"/>
        <v>#VALUE!</v>
      </c>
      <c r="AF34" t="e">
        <f t="shared" si="53"/>
        <v>#VALUE!</v>
      </c>
      <c r="AG34" t="e">
        <f t="shared" si="54"/>
        <v>#VALUE!</v>
      </c>
      <c r="AH34" t="e">
        <f t="shared" si="55"/>
        <v>#VALUE!</v>
      </c>
      <c r="AI34" t="e">
        <f t="shared" si="56"/>
        <v>#VALUE!</v>
      </c>
      <c r="AJ34" s="13" t="e">
        <f t="shared" si="57"/>
        <v>#VALUE!</v>
      </c>
      <c r="AK34" t="e">
        <f t="shared" si="58"/>
        <v>#VALUE!</v>
      </c>
      <c r="AL34" t="e">
        <f t="shared" si="59"/>
        <v>#VALUE!</v>
      </c>
      <c r="AM34" t="e">
        <f t="shared" si="60"/>
        <v>#VALUE!</v>
      </c>
      <c r="AN34" t="e">
        <f t="shared" si="61"/>
        <v>#VALUE!</v>
      </c>
      <c r="AO34" s="13" t="e">
        <f t="shared" si="62"/>
        <v>#VALUE!</v>
      </c>
      <c r="AP34" t="e">
        <f t="shared" si="63"/>
        <v>#VALUE!</v>
      </c>
      <c r="AQ34" t="e">
        <f t="shared" si="64"/>
        <v>#VALUE!</v>
      </c>
      <c r="AR34" t="e">
        <f t="shared" si="65"/>
        <v>#VALUE!</v>
      </c>
      <c r="AS34" t="e">
        <f t="shared" si="66"/>
        <v>#VALUE!</v>
      </c>
      <c r="AT34" s="13" t="e">
        <f t="shared" si="67"/>
        <v>#VALUE!</v>
      </c>
      <c r="AU34" t="e">
        <f t="shared" si="68"/>
        <v>#VALUE!</v>
      </c>
      <c r="AW34" t="e">
        <f t="shared" si="3"/>
        <v>#VALUE!</v>
      </c>
      <c r="AX34" s="13" t="e">
        <f t="shared" si="4"/>
        <v>#VALUE!</v>
      </c>
      <c r="AY34" s="13"/>
      <c r="BA34" s="13">
        <f t="shared" si="0"/>
        <v>0</v>
      </c>
      <c r="BB34" s="241">
        <v>0.47</v>
      </c>
      <c r="BC34" t="e">
        <f t="shared" si="38"/>
        <v>#VALUE!</v>
      </c>
      <c r="BD34" t="e">
        <f t="shared" si="39"/>
        <v>#VALUE!</v>
      </c>
    </row>
    <row r="35" spans="1:56" ht="12.75">
      <c r="A35" s="1" t="s">
        <v>226</v>
      </c>
      <c r="B35" s="1" t="s">
        <v>115</v>
      </c>
      <c r="C35" s="149">
        <v>0.009935357941741472</v>
      </c>
      <c r="D35" s="13">
        <v>3.11</v>
      </c>
      <c r="E35" s="5">
        <f t="shared" si="69"/>
        <v>2.8479952280287626</v>
      </c>
      <c r="F35" s="239">
        <v>0.9157540926137501</v>
      </c>
      <c r="G35" s="6">
        <f t="shared" si="70"/>
        <v>3.5813366063082785</v>
      </c>
      <c r="H35" s="229">
        <v>1.15155517887726</v>
      </c>
      <c r="I35" s="229">
        <v>1.15155517887726</v>
      </c>
      <c r="J35" s="12">
        <f t="shared" si="41"/>
        <v>0</v>
      </c>
      <c r="K35" s="149">
        <v>0.009935357941741472</v>
      </c>
      <c r="L35" s="127">
        <f t="shared" si="6"/>
        <v>0.017338183039205934</v>
      </c>
      <c r="M35" s="127">
        <f t="shared" si="7"/>
        <v>57.676170434857674</v>
      </c>
      <c r="N35" s="127">
        <f t="shared" si="8"/>
        <v>0.002525058691339292</v>
      </c>
      <c r="O35" s="13" t="e">
        <f t="shared" si="71"/>
        <v>#VALUE!</v>
      </c>
      <c r="P35" s="13" t="e">
        <f t="shared" si="72"/>
        <v>#VALUE!</v>
      </c>
      <c r="Q35" s="134">
        <v>3.1278394551063378</v>
      </c>
      <c r="R35" s="13" t="e">
        <f t="shared" si="73"/>
        <v>#VALUE!</v>
      </c>
      <c r="S35" s="13" t="e">
        <f t="shared" si="74"/>
        <v>#VALUE!</v>
      </c>
      <c r="T35" s="13" t="e">
        <f t="shared" si="42"/>
        <v>#VALUE!</v>
      </c>
      <c r="U35" s="13" t="e">
        <f t="shared" si="43"/>
        <v>#VALUE!</v>
      </c>
      <c r="V35" s="13" t="e">
        <f t="shared" si="2"/>
        <v>#VALUE!</v>
      </c>
      <c r="W35" s="14" t="e">
        <f t="shared" si="44"/>
        <v>#VALUE!</v>
      </c>
      <c r="X35" t="e">
        <f t="shared" si="45"/>
        <v>#VALUE!</v>
      </c>
      <c r="Y35" t="e">
        <f t="shared" si="46"/>
        <v>#VALUE!</v>
      </c>
      <c r="Z35" t="e">
        <f t="shared" si="47"/>
        <v>#VALUE!</v>
      </c>
      <c r="AA35" t="e">
        <f t="shared" si="48"/>
        <v>#VALUE!</v>
      </c>
      <c r="AB35" t="e">
        <f t="shared" si="49"/>
        <v>#VALUE!</v>
      </c>
      <c r="AC35" t="e">
        <f t="shared" si="50"/>
        <v>#VALUE!</v>
      </c>
      <c r="AD35" t="e">
        <f t="shared" si="51"/>
        <v>#VALUE!</v>
      </c>
      <c r="AE35" s="13" t="e">
        <f t="shared" si="52"/>
        <v>#VALUE!</v>
      </c>
      <c r="AF35" t="e">
        <f t="shared" si="53"/>
        <v>#VALUE!</v>
      </c>
      <c r="AG35" t="e">
        <f t="shared" si="54"/>
        <v>#VALUE!</v>
      </c>
      <c r="AH35" t="e">
        <f t="shared" si="55"/>
        <v>#VALUE!</v>
      </c>
      <c r="AI35" t="e">
        <f t="shared" si="56"/>
        <v>#VALUE!</v>
      </c>
      <c r="AJ35" s="13" t="e">
        <f t="shared" si="57"/>
        <v>#VALUE!</v>
      </c>
      <c r="AK35" t="e">
        <f t="shared" si="58"/>
        <v>#VALUE!</v>
      </c>
      <c r="AL35" t="e">
        <f t="shared" si="59"/>
        <v>#VALUE!</v>
      </c>
      <c r="AM35" t="e">
        <f t="shared" si="60"/>
        <v>#VALUE!</v>
      </c>
      <c r="AN35" t="e">
        <f t="shared" si="61"/>
        <v>#VALUE!</v>
      </c>
      <c r="AO35" s="13" t="e">
        <f t="shared" si="62"/>
        <v>#VALUE!</v>
      </c>
      <c r="AP35" t="e">
        <f t="shared" si="63"/>
        <v>#VALUE!</v>
      </c>
      <c r="AQ35" t="e">
        <f t="shared" si="64"/>
        <v>#VALUE!</v>
      </c>
      <c r="AR35" t="e">
        <f t="shared" si="65"/>
        <v>#VALUE!</v>
      </c>
      <c r="AS35" t="e">
        <f t="shared" si="66"/>
        <v>#VALUE!</v>
      </c>
      <c r="AT35" s="13" t="e">
        <f t="shared" si="67"/>
        <v>#VALUE!</v>
      </c>
      <c r="AU35" t="e">
        <f t="shared" si="68"/>
        <v>#VALUE!</v>
      </c>
      <c r="AW35" t="e">
        <f t="shared" si="3"/>
        <v>#VALUE!</v>
      </c>
      <c r="AX35" s="13" t="e">
        <f t="shared" si="4"/>
        <v>#VALUE!</v>
      </c>
      <c r="AY35" s="13"/>
      <c r="BA35" s="13">
        <f t="shared" si="0"/>
        <v>0</v>
      </c>
      <c r="BB35" s="241">
        <v>3.11</v>
      </c>
      <c r="BC35" t="e">
        <f t="shared" si="38"/>
        <v>#VALUE!</v>
      </c>
      <c r="BD35" t="e">
        <f t="shared" si="39"/>
        <v>#VALUE!</v>
      </c>
    </row>
    <row r="36" spans="1:56" ht="12.75">
      <c r="A36" s="1" t="s">
        <v>25</v>
      </c>
      <c r="B36" s="3"/>
      <c r="C36" s="151">
        <f>SUM(C37:C38)</f>
        <v>0.05911514381362739</v>
      </c>
      <c r="D36" s="13"/>
      <c r="E36" s="5">
        <f>SUM(E37:E38)</f>
        <v>9.14418198799662</v>
      </c>
      <c r="F36" s="239"/>
      <c r="G36" s="6">
        <f>SUM(G37:G38)</f>
        <v>7.7928299797145515</v>
      </c>
      <c r="H36" s="229"/>
      <c r="I36" s="229"/>
      <c r="J36" s="12">
        <f t="shared" si="41"/>
        <v>0</v>
      </c>
      <c r="K36" s="151"/>
      <c r="L36" s="127"/>
      <c r="M36" s="127"/>
      <c r="N36" s="127"/>
      <c r="P36" s="13"/>
      <c r="Q36" s="134"/>
      <c r="T36" s="13">
        <f t="shared" si="42"/>
        <v>0</v>
      </c>
      <c r="U36" s="13">
        <f t="shared" si="43"/>
        <v>0</v>
      </c>
      <c r="V36" s="13" t="e">
        <f t="shared" si="2"/>
        <v>#VALUE!</v>
      </c>
      <c r="W36" s="14">
        <f t="shared" si="44"/>
        <v>0</v>
      </c>
      <c r="X36">
        <f t="shared" si="45"/>
        <v>0</v>
      </c>
      <c r="Y36">
        <f t="shared" si="46"/>
        <v>0</v>
      </c>
      <c r="Z36">
        <f t="shared" si="47"/>
        <v>0</v>
      </c>
      <c r="AA36" t="e">
        <f t="shared" si="48"/>
        <v>#VALUE!</v>
      </c>
      <c r="AB36">
        <f t="shared" si="49"/>
        <v>0</v>
      </c>
      <c r="AC36">
        <f t="shared" si="50"/>
        <v>0</v>
      </c>
      <c r="AD36">
        <f t="shared" si="51"/>
        <v>0</v>
      </c>
      <c r="AE36" s="13">
        <f t="shared" si="52"/>
        <v>0</v>
      </c>
      <c r="AF36" t="e">
        <f t="shared" si="53"/>
        <v>#VALUE!</v>
      </c>
      <c r="AG36">
        <f t="shared" si="54"/>
        <v>0</v>
      </c>
      <c r="AH36">
        <f t="shared" si="55"/>
        <v>0</v>
      </c>
      <c r="AI36">
        <f t="shared" si="56"/>
        <v>0</v>
      </c>
      <c r="AJ36" s="13">
        <f t="shared" si="57"/>
        <v>0</v>
      </c>
      <c r="AK36" t="e">
        <f t="shared" si="58"/>
        <v>#VALUE!</v>
      </c>
      <c r="AL36">
        <f t="shared" si="59"/>
        <v>0</v>
      </c>
      <c r="AM36">
        <f t="shared" si="60"/>
        <v>0</v>
      </c>
      <c r="AN36">
        <f t="shared" si="61"/>
        <v>0</v>
      </c>
      <c r="AO36" s="13">
        <f t="shared" si="62"/>
        <v>0</v>
      </c>
      <c r="AP36" t="e">
        <f t="shared" si="63"/>
        <v>#VALUE!</v>
      </c>
      <c r="AQ36">
        <f t="shared" si="64"/>
        <v>0</v>
      </c>
      <c r="AR36">
        <f t="shared" si="65"/>
        <v>0</v>
      </c>
      <c r="AS36">
        <f t="shared" si="66"/>
        <v>0</v>
      </c>
      <c r="AT36" s="13">
        <f t="shared" si="67"/>
        <v>0</v>
      </c>
      <c r="AU36" t="e">
        <f t="shared" si="68"/>
        <v>#VALUE!</v>
      </c>
      <c r="AW36">
        <f t="shared" si="3"/>
        <v>0</v>
      </c>
      <c r="AX36" s="13" t="e">
        <f t="shared" si="4"/>
        <v>#VALUE!</v>
      </c>
      <c r="AY36" s="13" t="e">
        <f>SUM(AW37:AX38)</f>
        <v>#VALUE!</v>
      </c>
      <c r="BA36" s="13" t="e">
        <f t="shared" si="0"/>
        <v>#VALUE!</v>
      </c>
      <c r="BB36" s="241"/>
      <c r="BC36">
        <f t="shared" si="38"/>
        <v>0</v>
      </c>
      <c r="BD36">
        <f t="shared" si="39"/>
        <v>0</v>
      </c>
    </row>
    <row r="37" spans="1:56" ht="12.75">
      <c r="A37" s="1" t="s">
        <v>26</v>
      </c>
      <c r="B37" s="1" t="s">
        <v>115</v>
      </c>
      <c r="C37" s="149">
        <v>0.04873179207444035</v>
      </c>
      <c r="D37" s="13">
        <v>15.33</v>
      </c>
      <c r="E37" s="5">
        <f>F37*$D37</f>
        <v>7.831664509635748</v>
      </c>
      <c r="F37" s="239">
        <v>0.51087178797363</v>
      </c>
      <c r="G37" s="6">
        <f>H37*$D37</f>
        <v>6.649083441885696</v>
      </c>
      <c r="H37" s="229">
        <v>0.4337301658112</v>
      </c>
      <c r="I37" s="229">
        <v>0.4337301658112</v>
      </c>
      <c r="J37" s="12">
        <f t="shared" si="41"/>
        <v>0</v>
      </c>
      <c r="K37" s="149">
        <v>0.04873179207444035</v>
      </c>
      <c r="L37" s="127">
        <f t="shared" si="6"/>
        <v>0.08504180078559645</v>
      </c>
      <c r="M37" s="127">
        <f t="shared" si="7"/>
        <v>11.758923150288819</v>
      </c>
      <c r="N37" s="127">
        <f t="shared" si="8"/>
        <v>0.0005148048297513645</v>
      </c>
      <c r="O37" s="13" t="e">
        <f t="shared" si="71"/>
        <v>#VALUE!</v>
      </c>
      <c r="P37" s="13" t="e">
        <f t="shared" si="72"/>
        <v>#VALUE!</v>
      </c>
      <c r="Q37" s="134">
        <v>15.341694065000716</v>
      </c>
      <c r="R37" s="13" t="e">
        <f t="shared" si="73"/>
        <v>#VALUE!</v>
      </c>
      <c r="S37" s="13" t="e">
        <f t="shared" si="74"/>
        <v>#VALUE!</v>
      </c>
      <c r="T37" s="13" t="e">
        <f t="shared" si="42"/>
        <v>#VALUE!</v>
      </c>
      <c r="U37" s="13" t="e">
        <f t="shared" si="43"/>
        <v>#VALUE!</v>
      </c>
      <c r="V37" s="13" t="e">
        <f t="shared" si="2"/>
        <v>#VALUE!</v>
      </c>
      <c r="W37" s="14" t="e">
        <f t="shared" si="44"/>
        <v>#VALUE!</v>
      </c>
      <c r="X37" t="e">
        <f t="shared" si="45"/>
        <v>#VALUE!</v>
      </c>
      <c r="Y37" t="e">
        <f t="shared" si="46"/>
        <v>#VALUE!</v>
      </c>
      <c r="Z37" t="e">
        <f t="shared" si="47"/>
        <v>#VALUE!</v>
      </c>
      <c r="AA37" t="e">
        <f t="shared" si="48"/>
        <v>#VALUE!</v>
      </c>
      <c r="AB37" t="e">
        <f t="shared" si="49"/>
        <v>#VALUE!</v>
      </c>
      <c r="AC37" t="e">
        <f t="shared" si="50"/>
        <v>#VALUE!</v>
      </c>
      <c r="AD37" t="e">
        <f t="shared" si="51"/>
        <v>#VALUE!</v>
      </c>
      <c r="AE37" s="13" t="e">
        <f t="shared" si="52"/>
        <v>#VALUE!</v>
      </c>
      <c r="AF37" t="e">
        <f t="shared" si="53"/>
        <v>#VALUE!</v>
      </c>
      <c r="AG37" t="e">
        <f t="shared" si="54"/>
        <v>#VALUE!</v>
      </c>
      <c r="AH37" t="e">
        <f t="shared" si="55"/>
        <v>#VALUE!</v>
      </c>
      <c r="AI37" t="e">
        <f t="shared" si="56"/>
        <v>#VALUE!</v>
      </c>
      <c r="AJ37" s="13" t="e">
        <f t="shared" si="57"/>
        <v>#VALUE!</v>
      </c>
      <c r="AK37" t="e">
        <f t="shared" si="58"/>
        <v>#VALUE!</v>
      </c>
      <c r="AL37" t="e">
        <f t="shared" si="59"/>
        <v>#VALUE!</v>
      </c>
      <c r="AM37" t="e">
        <f t="shared" si="60"/>
        <v>#VALUE!</v>
      </c>
      <c r="AN37" t="e">
        <f t="shared" si="61"/>
        <v>#VALUE!</v>
      </c>
      <c r="AO37" s="13" t="e">
        <f t="shared" si="62"/>
        <v>#VALUE!</v>
      </c>
      <c r="AP37" t="e">
        <f t="shared" si="63"/>
        <v>#VALUE!</v>
      </c>
      <c r="AQ37" t="e">
        <f t="shared" si="64"/>
        <v>#VALUE!</v>
      </c>
      <c r="AR37" t="e">
        <f t="shared" si="65"/>
        <v>#VALUE!</v>
      </c>
      <c r="AS37" t="e">
        <f t="shared" si="66"/>
        <v>#VALUE!</v>
      </c>
      <c r="AT37" s="13" t="e">
        <f t="shared" si="67"/>
        <v>#VALUE!</v>
      </c>
      <c r="AU37" t="e">
        <f t="shared" si="68"/>
        <v>#VALUE!</v>
      </c>
      <c r="AW37" t="e">
        <f t="shared" si="3"/>
        <v>#VALUE!</v>
      </c>
      <c r="AX37" s="13" t="e">
        <f t="shared" si="4"/>
        <v>#VALUE!</v>
      </c>
      <c r="AY37" s="13"/>
      <c r="BA37" s="13">
        <f t="shared" si="0"/>
        <v>0</v>
      </c>
      <c r="BB37" s="241">
        <v>15.33</v>
      </c>
      <c r="BC37" t="e">
        <f t="shared" si="38"/>
        <v>#VALUE!</v>
      </c>
      <c r="BD37" t="e">
        <f t="shared" si="39"/>
        <v>#VALUE!</v>
      </c>
    </row>
    <row r="38" spans="1:56" ht="12.75">
      <c r="A38" s="1" t="s">
        <v>27</v>
      </c>
      <c r="B38" s="1" t="s">
        <v>119</v>
      </c>
      <c r="C38" s="149">
        <v>0.010383351739187035</v>
      </c>
      <c r="D38" s="13">
        <v>3.26</v>
      </c>
      <c r="E38" s="5">
        <f>F38*$D38</f>
        <v>1.3125174783608708</v>
      </c>
      <c r="F38" s="239">
        <v>0.40261272342358</v>
      </c>
      <c r="G38" s="6">
        <f>H38*$D38</f>
        <v>1.1437465378288552</v>
      </c>
      <c r="H38" s="229">
        <v>0.35084249626652</v>
      </c>
      <c r="I38" s="229">
        <v>0.35084249626652</v>
      </c>
      <c r="J38" s="12">
        <f t="shared" si="41"/>
        <v>0</v>
      </c>
      <c r="K38" s="149">
        <v>0.010383351739187035</v>
      </c>
      <c r="L38" s="127">
        <f t="shared" si="6"/>
        <v>0.018119976559488372</v>
      </c>
      <c r="M38" s="127">
        <f t="shared" si="7"/>
        <v>55.18770936137655</v>
      </c>
      <c r="N38" s="127">
        <f t="shared" si="8"/>
        <v>0.002416114040294023</v>
      </c>
      <c r="O38" s="13" t="e">
        <f t="shared" si="71"/>
        <v>#VALUE!</v>
      </c>
      <c r="P38" s="13" t="e">
        <f t="shared" si="72"/>
        <v>#VALUE!</v>
      </c>
      <c r="Q38" s="134">
        <v>3.2688764145706823</v>
      </c>
      <c r="R38" s="13" t="e">
        <f t="shared" si="73"/>
        <v>#VALUE!</v>
      </c>
      <c r="S38" s="13" t="e">
        <f t="shared" si="74"/>
        <v>#VALUE!</v>
      </c>
      <c r="T38" s="13" t="e">
        <f t="shared" si="42"/>
        <v>#VALUE!</v>
      </c>
      <c r="U38" s="13" t="e">
        <f t="shared" si="43"/>
        <v>#VALUE!</v>
      </c>
      <c r="V38" s="13" t="e">
        <f t="shared" si="2"/>
        <v>#VALUE!</v>
      </c>
      <c r="W38" s="14" t="e">
        <f t="shared" si="44"/>
        <v>#VALUE!</v>
      </c>
      <c r="X38" t="e">
        <f t="shared" si="45"/>
        <v>#VALUE!</v>
      </c>
      <c r="Y38" t="e">
        <f t="shared" si="46"/>
        <v>#VALUE!</v>
      </c>
      <c r="Z38" t="e">
        <f t="shared" si="47"/>
        <v>#VALUE!</v>
      </c>
      <c r="AA38" t="e">
        <f t="shared" si="48"/>
        <v>#VALUE!</v>
      </c>
      <c r="AB38" t="e">
        <f t="shared" si="49"/>
        <v>#VALUE!</v>
      </c>
      <c r="AC38" t="e">
        <f t="shared" si="50"/>
        <v>#VALUE!</v>
      </c>
      <c r="AD38" t="e">
        <f t="shared" si="51"/>
        <v>#VALUE!</v>
      </c>
      <c r="AE38" s="13" t="e">
        <f t="shared" si="52"/>
        <v>#VALUE!</v>
      </c>
      <c r="AF38" t="e">
        <f t="shared" si="53"/>
        <v>#VALUE!</v>
      </c>
      <c r="AG38" t="e">
        <f t="shared" si="54"/>
        <v>#VALUE!</v>
      </c>
      <c r="AH38" t="e">
        <f t="shared" si="55"/>
        <v>#VALUE!</v>
      </c>
      <c r="AI38" t="e">
        <f t="shared" si="56"/>
        <v>#VALUE!</v>
      </c>
      <c r="AJ38" s="13" t="e">
        <f t="shared" si="57"/>
        <v>#VALUE!</v>
      </c>
      <c r="AK38" t="e">
        <f t="shared" si="58"/>
        <v>#VALUE!</v>
      </c>
      <c r="AL38" t="e">
        <f t="shared" si="59"/>
        <v>#VALUE!</v>
      </c>
      <c r="AM38" t="e">
        <f t="shared" si="60"/>
        <v>#VALUE!</v>
      </c>
      <c r="AN38" t="e">
        <f t="shared" si="61"/>
        <v>#VALUE!</v>
      </c>
      <c r="AO38" s="13" t="e">
        <f t="shared" si="62"/>
        <v>#VALUE!</v>
      </c>
      <c r="AP38" t="e">
        <f t="shared" si="63"/>
        <v>#VALUE!</v>
      </c>
      <c r="AQ38" t="e">
        <f t="shared" si="64"/>
        <v>#VALUE!</v>
      </c>
      <c r="AR38" t="e">
        <f t="shared" si="65"/>
        <v>#VALUE!</v>
      </c>
      <c r="AS38" t="e">
        <f t="shared" si="66"/>
        <v>#VALUE!</v>
      </c>
      <c r="AT38" s="13" t="e">
        <f t="shared" si="67"/>
        <v>#VALUE!</v>
      </c>
      <c r="AU38" t="e">
        <f t="shared" si="68"/>
        <v>#VALUE!</v>
      </c>
      <c r="AW38" t="e">
        <f t="shared" si="3"/>
        <v>#VALUE!</v>
      </c>
      <c r="AX38" s="13" t="e">
        <f t="shared" si="4"/>
        <v>#VALUE!</v>
      </c>
      <c r="AY38" s="13"/>
      <c r="BA38" s="13">
        <f t="shared" si="0"/>
        <v>0</v>
      </c>
      <c r="BB38" s="241">
        <v>3.26</v>
      </c>
      <c r="BC38" t="e">
        <f t="shared" si="38"/>
        <v>#VALUE!</v>
      </c>
      <c r="BD38" t="e">
        <f t="shared" si="39"/>
        <v>#VALUE!</v>
      </c>
    </row>
    <row r="39" spans="1:56" ht="12.75">
      <c r="A39" s="1" t="s">
        <v>28</v>
      </c>
      <c r="B39" s="3"/>
      <c r="C39" s="151">
        <f>SUM(C40:C42)</f>
        <v>0.0063913397307579275</v>
      </c>
      <c r="D39" s="13"/>
      <c r="E39" s="5">
        <f>SUM(E40:E42)</f>
        <v>5172.281853824126</v>
      </c>
      <c r="F39" s="239"/>
      <c r="G39" s="6">
        <f>SUM(G40:G42)</f>
        <v>5172.219947189807</v>
      </c>
      <c r="H39" s="229"/>
      <c r="I39" s="229"/>
      <c r="J39" s="12">
        <f t="shared" si="41"/>
        <v>0</v>
      </c>
      <c r="K39" s="151">
        <v>0</v>
      </c>
      <c r="L39" s="127"/>
      <c r="M39" s="127"/>
      <c r="N39" s="127"/>
      <c r="P39" s="13"/>
      <c r="Q39" s="134"/>
      <c r="T39" s="13">
        <f t="shared" si="42"/>
        <v>0</v>
      </c>
      <c r="U39" s="13">
        <f t="shared" si="43"/>
        <v>0</v>
      </c>
      <c r="V39" s="13" t="e">
        <f t="shared" si="2"/>
        <v>#VALUE!</v>
      </c>
      <c r="W39" s="14">
        <f t="shared" si="44"/>
        <v>0</v>
      </c>
      <c r="X39">
        <f t="shared" si="45"/>
        <v>0</v>
      </c>
      <c r="Y39">
        <f t="shared" si="46"/>
        <v>0</v>
      </c>
      <c r="Z39">
        <f t="shared" si="47"/>
        <v>0</v>
      </c>
      <c r="AA39" t="e">
        <f t="shared" si="48"/>
        <v>#VALUE!</v>
      </c>
      <c r="AB39">
        <f t="shared" si="49"/>
        <v>0</v>
      </c>
      <c r="AC39">
        <f t="shared" si="50"/>
        <v>0</v>
      </c>
      <c r="AD39">
        <f t="shared" si="51"/>
        <v>0</v>
      </c>
      <c r="AE39" s="13">
        <f t="shared" si="52"/>
        <v>0</v>
      </c>
      <c r="AF39" t="e">
        <f t="shared" si="53"/>
        <v>#VALUE!</v>
      </c>
      <c r="AG39">
        <f t="shared" si="54"/>
        <v>0</v>
      </c>
      <c r="AH39">
        <f t="shared" si="55"/>
        <v>0</v>
      </c>
      <c r="AI39">
        <f t="shared" si="56"/>
        <v>0</v>
      </c>
      <c r="AJ39" s="13">
        <f t="shared" si="57"/>
        <v>0</v>
      </c>
      <c r="AK39" t="e">
        <f t="shared" si="58"/>
        <v>#VALUE!</v>
      </c>
      <c r="AL39">
        <f t="shared" si="59"/>
        <v>0</v>
      </c>
      <c r="AM39">
        <f t="shared" si="60"/>
        <v>0</v>
      </c>
      <c r="AN39">
        <f t="shared" si="61"/>
        <v>0</v>
      </c>
      <c r="AO39" s="13">
        <f t="shared" si="62"/>
        <v>0</v>
      </c>
      <c r="AP39" t="e">
        <f t="shared" si="63"/>
        <v>#VALUE!</v>
      </c>
      <c r="AQ39">
        <f t="shared" si="64"/>
        <v>0</v>
      </c>
      <c r="AR39">
        <f t="shared" si="65"/>
        <v>0</v>
      </c>
      <c r="AS39">
        <f t="shared" si="66"/>
        <v>0</v>
      </c>
      <c r="AT39" s="13">
        <f t="shared" si="67"/>
        <v>0</v>
      </c>
      <c r="AU39" t="e">
        <f t="shared" si="68"/>
        <v>#VALUE!</v>
      </c>
      <c r="AW39">
        <f t="shared" si="3"/>
        <v>0</v>
      </c>
      <c r="AX39" s="13" t="e">
        <f t="shared" si="4"/>
        <v>#VALUE!</v>
      </c>
      <c r="AY39" s="13" t="e">
        <f>SUM(AW40:AX42)</f>
        <v>#VALUE!</v>
      </c>
      <c r="BA39" s="13" t="e">
        <f t="shared" si="0"/>
        <v>#VALUE!</v>
      </c>
      <c r="BB39" s="241"/>
      <c r="BC39">
        <f t="shared" si="38"/>
        <v>0</v>
      </c>
      <c r="BD39">
        <f t="shared" si="39"/>
        <v>0</v>
      </c>
    </row>
    <row r="40" spans="1:56" ht="12.75">
      <c r="A40" s="1" t="s">
        <v>29</v>
      </c>
      <c r="B40" s="1" t="s">
        <v>115</v>
      </c>
      <c r="C40" s="149">
        <v>0.003046854273232836</v>
      </c>
      <c r="D40" s="13">
        <v>0.95</v>
      </c>
      <c r="E40" s="5">
        <f>F40*$D40</f>
        <v>0.9187218978344405</v>
      </c>
      <c r="F40" s="239">
        <v>0.96707568193099</v>
      </c>
      <c r="G40" s="6">
        <f>H40*$D40</f>
        <v>0.9585027358848005</v>
      </c>
      <c r="H40" s="229">
        <v>1.00895024829979</v>
      </c>
      <c r="I40" s="229">
        <v>1.00895024829979</v>
      </c>
      <c r="J40" s="12">
        <f t="shared" si="41"/>
        <v>0</v>
      </c>
      <c r="K40" s="149">
        <v>0.003046854273232836</v>
      </c>
      <c r="L40" s="127">
        <f t="shared" si="6"/>
        <v>0.005317062293362947</v>
      </c>
      <c r="M40" s="127">
        <f t="shared" si="7"/>
        <v>188.07377924615548</v>
      </c>
      <c r="N40" s="127">
        <f t="shared" si="8"/>
        <v>0.0082338568479491</v>
      </c>
      <c r="O40" s="13" t="e">
        <f t="shared" si="71"/>
        <v>#VALUE!</v>
      </c>
      <c r="P40" s="13" t="e">
        <f t="shared" si="72"/>
        <v>#VALUE!</v>
      </c>
      <c r="Q40" s="134">
        <v>0.9592076164400954</v>
      </c>
      <c r="R40" s="13" t="e">
        <f t="shared" si="73"/>
        <v>#VALUE!</v>
      </c>
      <c r="S40" s="13" t="e">
        <f t="shared" si="74"/>
        <v>#VALUE!</v>
      </c>
      <c r="T40" s="13" t="e">
        <f t="shared" si="42"/>
        <v>#VALUE!</v>
      </c>
      <c r="U40" s="13" t="e">
        <f t="shared" si="43"/>
        <v>#VALUE!</v>
      </c>
      <c r="V40" s="13" t="e">
        <f t="shared" si="2"/>
        <v>#VALUE!</v>
      </c>
      <c r="W40" s="14" t="e">
        <f t="shared" si="44"/>
        <v>#VALUE!</v>
      </c>
      <c r="X40" t="e">
        <f t="shared" si="45"/>
        <v>#VALUE!</v>
      </c>
      <c r="Y40" t="e">
        <f t="shared" si="46"/>
        <v>#VALUE!</v>
      </c>
      <c r="Z40" t="e">
        <f t="shared" si="47"/>
        <v>#VALUE!</v>
      </c>
      <c r="AA40" t="e">
        <f t="shared" si="48"/>
        <v>#VALUE!</v>
      </c>
      <c r="AB40" t="e">
        <f t="shared" si="49"/>
        <v>#VALUE!</v>
      </c>
      <c r="AC40" t="e">
        <f t="shared" si="50"/>
        <v>#VALUE!</v>
      </c>
      <c r="AD40" t="e">
        <f t="shared" si="51"/>
        <v>#VALUE!</v>
      </c>
      <c r="AE40" s="13" t="e">
        <f t="shared" si="52"/>
        <v>#VALUE!</v>
      </c>
      <c r="AF40" t="e">
        <f t="shared" si="53"/>
        <v>#VALUE!</v>
      </c>
      <c r="AG40" t="e">
        <f t="shared" si="54"/>
        <v>#VALUE!</v>
      </c>
      <c r="AH40" t="e">
        <f t="shared" si="55"/>
        <v>#VALUE!</v>
      </c>
      <c r="AI40" t="e">
        <f t="shared" si="56"/>
        <v>#VALUE!</v>
      </c>
      <c r="AJ40" s="13" t="e">
        <f t="shared" si="57"/>
        <v>#VALUE!</v>
      </c>
      <c r="AK40" t="e">
        <f t="shared" si="58"/>
        <v>#VALUE!</v>
      </c>
      <c r="AL40" t="e">
        <f t="shared" si="59"/>
        <v>#VALUE!</v>
      </c>
      <c r="AM40" t="e">
        <f t="shared" si="60"/>
        <v>#VALUE!</v>
      </c>
      <c r="AN40" t="e">
        <f t="shared" si="61"/>
        <v>#VALUE!</v>
      </c>
      <c r="AO40" s="13" t="e">
        <f t="shared" si="62"/>
        <v>#VALUE!</v>
      </c>
      <c r="AP40" t="e">
        <f t="shared" si="63"/>
        <v>#VALUE!</v>
      </c>
      <c r="AQ40" t="e">
        <f t="shared" si="64"/>
        <v>#VALUE!</v>
      </c>
      <c r="AR40" t="e">
        <f t="shared" si="65"/>
        <v>#VALUE!</v>
      </c>
      <c r="AS40" t="e">
        <f t="shared" si="66"/>
        <v>#VALUE!</v>
      </c>
      <c r="AT40" s="13" t="e">
        <f t="shared" si="67"/>
        <v>#VALUE!</v>
      </c>
      <c r="AU40" t="e">
        <f t="shared" si="68"/>
        <v>#VALUE!</v>
      </c>
      <c r="AW40" t="e">
        <f t="shared" si="3"/>
        <v>#VALUE!</v>
      </c>
      <c r="AX40" s="13" t="e">
        <f t="shared" si="4"/>
        <v>#VALUE!</v>
      </c>
      <c r="AY40" s="13"/>
      <c r="BA40" s="13">
        <f t="shared" si="0"/>
        <v>0</v>
      </c>
      <c r="BB40" s="241">
        <v>0.95</v>
      </c>
      <c r="BC40" t="e">
        <f t="shared" si="38"/>
        <v>#VALUE!</v>
      </c>
      <c r="BD40" t="e">
        <f t="shared" si="39"/>
        <v>#VALUE!</v>
      </c>
    </row>
    <row r="41" spans="1:56" ht="12.75">
      <c r="A41" s="1" t="s">
        <v>253</v>
      </c>
      <c r="B41" s="1" t="s">
        <v>115</v>
      </c>
      <c r="C41" s="149">
        <v>0.0010024622239560592</v>
      </c>
      <c r="D41" s="13">
        <v>0.31</v>
      </c>
      <c r="E41" s="5">
        <f>F41*$D41</f>
        <v>5169.87</v>
      </c>
      <c r="F41" s="230" t="s">
        <v>321</v>
      </c>
      <c r="G41" s="6">
        <f>H41*$D41</f>
        <v>5169.87</v>
      </c>
      <c r="H41" s="230" t="s">
        <v>321</v>
      </c>
      <c r="I41" s="230" t="s">
        <v>321</v>
      </c>
      <c r="J41" s="12">
        <f t="shared" si="41"/>
        <v>0</v>
      </c>
      <c r="K41" s="149">
        <v>0.0010024622239560592</v>
      </c>
      <c r="L41" s="127">
        <f t="shared" si="6"/>
        <v>0.0017493958074542286</v>
      </c>
      <c r="M41" s="127">
        <f t="shared" si="7"/>
        <v>571.6259269280112</v>
      </c>
      <c r="N41" s="127">
        <f t="shared" si="8"/>
        <v>0.02502574293857961</v>
      </c>
      <c r="O41" s="13" t="e">
        <f t="shared" si="71"/>
        <v>#VALUE!</v>
      </c>
      <c r="P41" s="13" t="e">
        <f t="shared" si="72"/>
        <v>#VALUE!</v>
      </c>
      <c r="Q41" s="134">
        <v>0.3155941552110612</v>
      </c>
      <c r="R41" s="13" t="e">
        <f t="shared" si="73"/>
        <v>#VALUE!</v>
      </c>
      <c r="S41" s="13" t="e">
        <f t="shared" si="74"/>
        <v>#VALUE!</v>
      </c>
      <c r="T41" s="13" t="e">
        <f t="shared" si="42"/>
        <v>#VALUE!</v>
      </c>
      <c r="U41" s="13" t="e">
        <f t="shared" si="43"/>
        <v>#VALUE!</v>
      </c>
      <c r="V41" s="13" t="e">
        <f t="shared" si="2"/>
        <v>#VALUE!</v>
      </c>
      <c r="W41" s="14" t="e">
        <f t="shared" si="44"/>
        <v>#VALUE!</v>
      </c>
      <c r="X41" t="e">
        <f t="shared" si="45"/>
        <v>#VALUE!</v>
      </c>
      <c r="Y41" t="e">
        <f t="shared" si="46"/>
        <v>#VALUE!</v>
      </c>
      <c r="Z41" t="e">
        <f t="shared" si="47"/>
        <v>#VALUE!</v>
      </c>
      <c r="AA41" t="e">
        <f t="shared" si="48"/>
        <v>#VALUE!</v>
      </c>
      <c r="AB41" t="e">
        <f t="shared" si="49"/>
        <v>#VALUE!</v>
      </c>
      <c r="AC41" t="e">
        <f t="shared" si="50"/>
        <v>#VALUE!</v>
      </c>
      <c r="AD41" t="e">
        <f t="shared" si="51"/>
        <v>#VALUE!</v>
      </c>
      <c r="AE41" s="13" t="e">
        <f t="shared" si="52"/>
        <v>#VALUE!</v>
      </c>
      <c r="AF41" t="e">
        <f t="shared" si="53"/>
        <v>#VALUE!</v>
      </c>
      <c r="AG41" t="e">
        <f t="shared" si="54"/>
        <v>#VALUE!</v>
      </c>
      <c r="AH41" t="e">
        <f t="shared" si="55"/>
        <v>#VALUE!</v>
      </c>
      <c r="AI41" t="e">
        <f t="shared" si="56"/>
        <v>#VALUE!</v>
      </c>
      <c r="AJ41" s="13" t="e">
        <f t="shared" si="57"/>
        <v>#VALUE!</v>
      </c>
      <c r="AK41" t="e">
        <f t="shared" si="58"/>
        <v>#VALUE!</v>
      </c>
      <c r="AL41" t="e">
        <f t="shared" si="59"/>
        <v>#VALUE!</v>
      </c>
      <c r="AM41" t="e">
        <f t="shared" si="60"/>
        <v>#VALUE!</v>
      </c>
      <c r="AN41" t="e">
        <f t="shared" si="61"/>
        <v>#VALUE!</v>
      </c>
      <c r="AO41" s="13" t="e">
        <f t="shared" si="62"/>
        <v>#VALUE!</v>
      </c>
      <c r="AP41" t="e">
        <f t="shared" si="63"/>
        <v>#VALUE!</v>
      </c>
      <c r="AQ41" t="e">
        <f t="shared" si="64"/>
        <v>#VALUE!</v>
      </c>
      <c r="AR41" t="e">
        <f t="shared" si="65"/>
        <v>#VALUE!</v>
      </c>
      <c r="AS41" t="e">
        <f t="shared" si="66"/>
        <v>#VALUE!</v>
      </c>
      <c r="AT41" s="13" t="e">
        <f t="shared" si="67"/>
        <v>#VALUE!</v>
      </c>
      <c r="AU41" t="e">
        <f t="shared" si="68"/>
        <v>#VALUE!</v>
      </c>
      <c r="AW41" t="e">
        <f t="shared" si="3"/>
        <v>#VALUE!</v>
      </c>
      <c r="AX41" s="13" t="e">
        <f t="shared" si="4"/>
        <v>#VALUE!</v>
      </c>
      <c r="AY41" s="13"/>
      <c r="BA41" s="13">
        <f t="shared" si="0"/>
        <v>0</v>
      </c>
      <c r="BB41" s="241">
        <v>0.31</v>
      </c>
      <c r="BC41" t="e">
        <f t="shared" si="38"/>
        <v>#VALUE!</v>
      </c>
      <c r="BD41" t="e">
        <f t="shared" si="39"/>
        <v>#VALUE!</v>
      </c>
    </row>
    <row r="42" spans="1:56" ht="12.75">
      <c r="A42" s="1" t="s">
        <v>259</v>
      </c>
      <c r="B42" s="1" t="s">
        <v>119</v>
      </c>
      <c r="C42" s="149">
        <v>0.002342023233569032</v>
      </c>
      <c r="D42" s="13">
        <v>0.73</v>
      </c>
      <c r="E42" s="5">
        <f>F42*$D42</f>
        <v>1.4931319262922849</v>
      </c>
      <c r="F42" s="239">
        <v>2.04538620040039</v>
      </c>
      <c r="G42" s="6">
        <f>H42*$D42</f>
        <v>1.3914444539225361</v>
      </c>
      <c r="H42" s="229">
        <v>1.90608829304457</v>
      </c>
      <c r="I42" s="229">
        <v>1.90608829304457</v>
      </c>
      <c r="J42" s="12">
        <f t="shared" si="41"/>
        <v>0</v>
      </c>
      <c r="K42" s="149">
        <v>0.002342023233569032</v>
      </c>
      <c r="L42" s="127">
        <f t="shared" si="6"/>
        <v>0.004087062362906205</v>
      </c>
      <c r="M42" s="127">
        <f t="shared" si="7"/>
        <v>244.67451465284853</v>
      </c>
      <c r="N42" s="127">
        <f t="shared" si="8"/>
        <v>0.010711833069277577</v>
      </c>
      <c r="O42" s="13" t="e">
        <f t="shared" si="71"/>
        <v>#VALUE!</v>
      </c>
      <c r="P42" s="13" t="e">
        <f t="shared" si="72"/>
        <v>#VALUE!</v>
      </c>
      <c r="Q42" s="134">
        <v>0.7373134131339544</v>
      </c>
      <c r="R42" s="13" t="e">
        <f t="shared" si="73"/>
        <v>#VALUE!</v>
      </c>
      <c r="S42" s="13" t="e">
        <f t="shared" si="74"/>
        <v>#VALUE!</v>
      </c>
      <c r="T42" s="13" t="e">
        <f t="shared" si="42"/>
        <v>#VALUE!</v>
      </c>
      <c r="U42" s="13" t="e">
        <f t="shared" si="43"/>
        <v>#VALUE!</v>
      </c>
      <c r="V42" s="13" t="e">
        <f t="shared" si="2"/>
        <v>#VALUE!</v>
      </c>
      <c r="W42" s="14" t="e">
        <f t="shared" si="44"/>
        <v>#VALUE!</v>
      </c>
      <c r="X42" t="e">
        <f t="shared" si="45"/>
        <v>#VALUE!</v>
      </c>
      <c r="Y42" t="e">
        <f t="shared" si="46"/>
        <v>#VALUE!</v>
      </c>
      <c r="Z42" t="e">
        <f t="shared" si="47"/>
        <v>#VALUE!</v>
      </c>
      <c r="AA42" t="e">
        <f t="shared" si="48"/>
        <v>#VALUE!</v>
      </c>
      <c r="AB42" t="e">
        <f t="shared" si="49"/>
        <v>#VALUE!</v>
      </c>
      <c r="AC42" t="e">
        <f t="shared" si="50"/>
        <v>#VALUE!</v>
      </c>
      <c r="AD42" t="e">
        <f t="shared" si="51"/>
        <v>#VALUE!</v>
      </c>
      <c r="AE42" s="13" t="e">
        <f t="shared" si="52"/>
        <v>#VALUE!</v>
      </c>
      <c r="AF42" t="e">
        <f t="shared" si="53"/>
        <v>#VALUE!</v>
      </c>
      <c r="AG42" t="e">
        <f t="shared" si="54"/>
        <v>#VALUE!</v>
      </c>
      <c r="AH42" t="e">
        <f t="shared" si="55"/>
        <v>#VALUE!</v>
      </c>
      <c r="AI42" t="e">
        <f t="shared" si="56"/>
        <v>#VALUE!</v>
      </c>
      <c r="AJ42" s="13" t="e">
        <f t="shared" si="57"/>
        <v>#VALUE!</v>
      </c>
      <c r="AK42" t="e">
        <f t="shared" si="58"/>
        <v>#VALUE!</v>
      </c>
      <c r="AL42" t="e">
        <f t="shared" si="59"/>
        <v>#VALUE!</v>
      </c>
      <c r="AM42" t="e">
        <f t="shared" si="60"/>
        <v>#VALUE!</v>
      </c>
      <c r="AN42" t="e">
        <f t="shared" si="61"/>
        <v>#VALUE!</v>
      </c>
      <c r="AO42" s="13" t="e">
        <f t="shared" si="62"/>
        <v>#VALUE!</v>
      </c>
      <c r="AP42" t="e">
        <f t="shared" si="63"/>
        <v>#VALUE!</v>
      </c>
      <c r="AQ42" t="e">
        <f t="shared" si="64"/>
        <v>#VALUE!</v>
      </c>
      <c r="AR42" t="e">
        <f t="shared" si="65"/>
        <v>#VALUE!</v>
      </c>
      <c r="AS42" t="e">
        <f t="shared" si="66"/>
        <v>#VALUE!</v>
      </c>
      <c r="AT42" s="13" t="e">
        <f t="shared" si="67"/>
        <v>#VALUE!</v>
      </c>
      <c r="AU42" t="e">
        <f t="shared" si="68"/>
        <v>#VALUE!</v>
      </c>
      <c r="AW42" t="e">
        <f t="shared" si="3"/>
        <v>#VALUE!</v>
      </c>
      <c r="AX42" s="13" t="e">
        <f t="shared" si="4"/>
        <v>#VALUE!</v>
      </c>
      <c r="AY42" s="13"/>
      <c r="BA42" s="13">
        <f t="shared" si="0"/>
        <v>0</v>
      </c>
      <c r="BB42" s="241">
        <v>0.73</v>
      </c>
      <c r="BC42" t="e">
        <f t="shared" si="38"/>
        <v>#VALUE!</v>
      </c>
      <c r="BD42" t="e">
        <f t="shared" si="39"/>
        <v>#VALUE!</v>
      </c>
    </row>
    <row r="43" spans="1:56" ht="12.75">
      <c r="A43" s="1" t="s">
        <v>30</v>
      </c>
      <c r="B43" s="3"/>
      <c r="C43" s="151">
        <f>SUM(C44:C49)</f>
        <v>0.062311059352565173</v>
      </c>
      <c r="D43" s="13"/>
      <c r="E43" s="5">
        <f>SUM(E44:E49)</f>
        <v>8.905890972002254</v>
      </c>
      <c r="F43" s="239"/>
      <c r="G43" s="6">
        <f>SUM(G44:G49)</f>
        <v>8.236980778057966</v>
      </c>
      <c r="H43" s="229"/>
      <c r="I43" s="229"/>
      <c r="J43" s="12">
        <f t="shared" si="41"/>
        <v>0</v>
      </c>
      <c r="K43" s="151"/>
      <c r="L43" s="127"/>
      <c r="M43" s="127"/>
      <c r="N43" s="127"/>
      <c r="P43" s="13"/>
      <c r="Q43" s="134"/>
      <c r="T43" s="13">
        <f t="shared" si="42"/>
        <v>0</v>
      </c>
      <c r="U43" s="13">
        <f t="shared" si="43"/>
        <v>0</v>
      </c>
      <c r="V43" s="13" t="e">
        <f aca="true" t="shared" si="75" ref="V43:V74">$V$7/$U$7*U43</f>
        <v>#VALUE!</v>
      </c>
      <c r="W43" s="14">
        <f t="shared" si="44"/>
        <v>0</v>
      </c>
      <c r="X43">
        <f t="shared" si="45"/>
        <v>0</v>
      </c>
      <c r="Y43">
        <f t="shared" si="46"/>
        <v>0</v>
      </c>
      <c r="Z43">
        <f t="shared" si="47"/>
        <v>0</v>
      </c>
      <c r="AA43" t="e">
        <f t="shared" si="48"/>
        <v>#VALUE!</v>
      </c>
      <c r="AB43">
        <f t="shared" si="49"/>
        <v>0</v>
      </c>
      <c r="AC43">
        <f t="shared" si="50"/>
        <v>0</v>
      </c>
      <c r="AD43">
        <f t="shared" si="51"/>
        <v>0</v>
      </c>
      <c r="AE43" s="13">
        <f t="shared" si="52"/>
        <v>0</v>
      </c>
      <c r="AF43" t="e">
        <f t="shared" si="53"/>
        <v>#VALUE!</v>
      </c>
      <c r="AG43">
        <f t="shared" si="54"/>
        <v>0</v>
      </c>
      <c r="AH43">
        <f t="shared" si="55"/>
        <v>0</v>
      </c>
      <c r="AI43">
        <f t="shared" si="56"/>
        <v>0</v>
      </c>
      <c r="AJ43" s="13">
        <f t="shared" si="57"/>
        <v>0</v>
      </c>
      <c r="AK43" t="e">
        <f t="shared" si="58"/>
        <v>#VALUE!</v>
      </c>
      <c r="AL43">
        <f t="shared" si="59"/>
        <v>0</v>
      </c>
      <c r="AM43">
        <f t="shared" si="60"/>
        <v>0</v>
      </c>
      <c r="AN43">
        <f t="shared" si="61"/>
        <v>0</v>
      </c>
      <c r="AO43" s="13">
        <f t="shared" si="62"/>
        <v>0</v>
      </c>
      <c r="AP43" t="e">
        <f t="shared" si="63"/>
        <v>#VALUE!</v>
      </c>
      <c r="AQ43">
        <f t="shared" si="64"/>
        <v>0</v>
      </c>
      <c r="AR43">
        <f t="shared" si="65"/>
        <v>0</v>
      </c>
      <c r="AS43">
        <f t="shared" si="66"/>
        <v>0</v>
      </c>
      <c r="AT43" s="13">
        <f t="shared" si="67"/>
        <v>0</v>
      </c>
      <c r="AU43" t="e">
        <f t="shared" si="68"/>
        <v>#VALUE!</v>
      </c>
      <c r="AW43">
        <f aca="true" t="shared" si="76" ref="AW43:AW74">AS43</f>
        <v>0</v>
      </c>
      <c r="AX43" s="13" t="e">
        <f aca="true" t="shared" si="77" ref="AX43:AX74">AU43</f>
        <v>#VALUE!</v>
      </c>
      <c r="AY43" s="13" t="e">
        <f>SUM(AW44:AX49)</f>
        <v>#VALUE!</v>
      </c>
      <c r="BA43" s="13" t="e">
        <f t="shared" si="0"/>
        <v>#VALUE!</v>
      </c>
      <c r="BB43" s="241"/>
      <c r="BC43">
        <f t="shared" si="38"/>
        <v>0</v>
      </c>
      <c r="BD43">
        <f t="shared" si="39"/>
        <v>0</v>
      </c>
    </row>
    <row r="44" spans="1:56" ht="12.75">
      <c r="A44" s="1" t="s">
        <v>31</v>
      </c>
      <c r="B44" s="1" t="s">
        <v>115</v>
      </c>
      <c r="C44" s="149">
        <v>0.0011878330354323518</v>
      </c>
      <c r="D44" s="13">
        <v>0.37</v>
      </c>
      <c r="E44" s="5">
        <f aca="true" t="shared" si="78" ref="E44:E49">F44*$D44</f>
        <v>0.3919303597136706</v>
      </c>
      <c r="F44" s="239">
        <v>1.05927124246938</v>
      </c>
      <c r="G44" s="6">
        <f aca="true" t="shared" si="79" ref="G44:G49">H44*$D44</f>
        <v>0.49883404928170233</v>
      </c>
      <c r="H44" s="229">
        <v>1.34820013319379</v>
      </c>
      <c r="I44" s="229">
        <v>1.34820013319379</v>
      </c>
      <c r="J44" s="12">
        <f aca="true" t="shared" si="80" ref="J44:J59">I44-H44</f>
        <v>0</v>
      </c>
      <c r="K44" s="149">
        <v>0.0011878330354323518</v>
      </c>
      <c r="L44" s="127">
        <f t="shared" si="6"/>
        <v>0.0020728862220269267</v>
      </c>
      <c r="M44" s="127">
        <f t="shared" si="7"/>
        <v>482.41914552462595</v>
      </c>
      <c r="N44" s="127">
        <f t="shared" si="8"/>
        <v>0.021120276313269713</v>
      </c>
      <c r="O44" s="13" t="e">
        <f aca="true" t="shared" si="81" ref="O44:O59">N44*$O$7</f>
        <v>#VALUE!</v>
      </c>
      <c r="P44" s="13" t="e">
        <f aca="true" t="shared" si="82" ref="P44:P59">O44/I44</f>
        <v>#VALUE!</v>
      </c>
      <c r="Q44" s="134">
        <v>0.37395240876976465</v>
      </c>
      <c r="R44" s="13" t="e">
        <f aca="true" t="shared" si="83" ref="R44:R59">IF(P44&lt;Q44,P44*H44,0)</f>
        <v>#VALUE!</v>
      </c>
      <c r="S44" s="13" t="e">
        <f aca="true" t="shared" si="84" ref="S44:S59">IF(P44&lt;Q44,P34:P44,0)</f>
        <v>#VALUE!</v>
      </c>
      <c r="T44" s="13" t="e">
        <f aca="true" t="shared" si="85" ref="T44:T59">IF(S44=0,Q44*I44,0)</f>
        <v>#VALUE!</v>
      </c>
      <c r="U44" s="13" t="e">
        <f aca="true" t="shared" si="86" ref="U44:U59">IF(S44=0,0,S44*I44)</f>
        <v>#VALUE!</v>
      </c>
      <c r="V44" s="13" t="e">
        <f t="shared" si="75"/>
        <v>#VALUE!</v>
      </c>
      <c r="W44" s="14" t="e">
        <f aca="true" t="shared" si="87" ref="W44:W59">IF(I44=0,0,V44/I44)</f>
        <v>#VALUE!</v>
      </c>
      <c r="X44" t="e">
        <f aca="true" t="shared" si="88" ref="X44:X59">IF(W44&lt;Q44,W44,0)</f>
        <v>#VALUE!</v>
      </c>
      <c r="Y44" t="e">
        <f aca="true" t="shared" si="89" ref="Y44:Y59">IF(X44=0,Q44*I44,0)</f>
        <v>#VALUE!</v>
      </c>
      <c r="Z44" t="e">
        <f aca="true" t="shared" si="90" ref="Z44:Z59">IF(X44=0,0,I44*X44)</f>
        <v>#VALUE!</v>
      </c>
      <c r="AA44" t="e">
        <f aca="true" t="shared" si="91" ref="AA44:AA59">$AA$7/$Z$7*Z44</f>
        <v>#VALUE!</v>
      </c>
      <c r="AB44" t="e">
        <f aca="true" t="shared" si="92" ref="AB44:AB59">IF(I44=0,0,AA44/I44)</f>
        <v>#VALUE!</v>
      </c>
      <c r="AC44" t="e">
        <f aca="true" t="shared" si="93" ref="AC44:AC59">IF(AB44&lt;Q44,AB44,0)</f>
        <v>#VALUE!</v>
      </c>
      <c r="AD44" t="e">
        <f aca="true" t="shared" si="94" ref="AD44:AD59">IF(AC44=0,$Q44*$I44,0)</f>
        <v>#VALUE!</v>
      </c>
      <c r="AE44" s="13" t="e">
        <f aca="true" t="shared" si="95" ref="AE44:AE59">IF(AC44=0,0,AC44*$I44)</f>
        <v>#VALUE!</v>
      </c>
      <c r="AF44" t="e">
        <f aca="true" t="shared" si="96" ref="AF44:AF59">$AF$7/$AE$7*AE44</f>
        <v>#VALUE!</v>
      </c>
      <c r="AG44" t="e">
        <f aca="true" t="shared" si="97" ref="AG44:AG59">IF($I44=0,0,AF44/$I44)</f>
        <v>#VALUE!</v>
      </c>
      <c r="AH44" t="e">
        <f aca="true" t="shared" si="98" ref="AH44:AH59">IF(AG44&lt;$Q44,AG44,0)</f>
        <v>#VALUE!</v>
      </c>
      <c r="AI44" t="e">
        <f aca="true" t="shared" si="99" ref="AI44:AI59">IF(AH44=0,$Q44*$I44,0)</f>
        <v>#VALUE!</v>
      </c>
      <c r="AJ44" s="13" t="e">
        <f aca="true" t="shared" si="100" ref="AJ44:AJ59">IF(AH44=0,0,AH44*$I44)</f>
        <v>#VALUE!</v>
      </c>
      <c r="AK44" t="e">
        <f aca="true" t="shared" si="101" ref="AK44:AK59">$AK$7/$AJ$7*AJ44</f>
        <v>#VALUE!</v>
      </c>
      <c r="AL44" t="e">
        <f aca="true" t="shared" si="102" ref="AL44:AL59">IF($I44=0,0,AK44/$I44)</f>
        <v>#VALUE!</v>
      </c>
      <c r="AM44" t="e">
        <f aca="true" t="shared" si="103" ref="AM44:AM59">IF(AL44&lt;$Q44,AL44,0)</f>
        <v>#VALUE!</v>
      </c>
      <c r="AN44" t="e">
        <f aca="true" t="shared" si="104" ref="AN44:AN59">IF(AM44=0,$Q44*$I44,0)</f>
        <v>#VALUE!</v>
      </c>
      <c r="AO44" s="13" t="e">
        <f aca="true" t="shared" si="105" ref="AO44:AO59">IF(AM44=0,0,AM44*$I44)</f>
        <v>#VALUE!</v>
      </c>
      <c r="AP44" t="e">
        <f aca="true" t="shared" si="106" ref="AP44:AP59">$AP$7/$AO$7*AO44</f>
        <v>#VALUE!</v>
      </c>
      <c r="AQ44" t="e">
        <f aca="true" t="shared" si="107" ref="AQ44:AQ59">IF($I44=0,0,AP44/$I44)</f>
        <v>#VALUE!</v>
      </c>
      <c r="AR44" t="e">
        <f aca="true" t="shared" si="108" ref="AR44:AR59">IF(AQ44&lt;$Q44,AQ44,0)</f>
        <v>#VALUE!</v>
      </c>
      <c r="AS44" t="e">
        <f aca="true" t="shared" si="109" ref="AS44:AS59">IF(AR44=0,$Q44*$I44,0)</f>
        <v>#VALUE!</v>
      </c>
      <c r="AT44" s="13" t="e">
        <f aca="true" t="shared" si="110" ref="AT44:AT59">IF(AR44=0,0,AR44*$I44)</f>
        <v>#VALUE!</v>
      </c>
      <c r="AU44" t="e">
        <f aca="true" t="shared" si="111" ref="AU44:AU59">$AU$7/$AT$7*AT44</f>
        <v>#VALUE!</v>
      </c>
      <c r="AW44" t="e">
        <f t="shared" si="76"/>
        <v>#VALUE!</v>
      </c>
      <c r="AX44" s="13" t="e">
        <f t="shared" si="77"/>
        <v>#VALUE!</v>
      </c>
      <c r="AY44" s="13"/>
      <c r="BA44" s="13">
        <f t="shared" si="0"/>
        <v>0</v>
      </c>
      <c r="BB44" s="241">
        <v>0.37</v>
      </c>
      <c r="BC44" t="e">
        <f t="shared" si="38"/>
        <v>#VALUE!</v>
      </c>
      <c r="BD44" t="e">
        <f t="shared" si="39"/>
        <v>#VALUE!</v>
      </c>
    </row>
    <row r="45" spans="1:56" ht="12.75">
      <c r="A45" s="1" t="s">
        <v>221</v>
      </c>
      <c r="B45" s="1" t="s">
        <v>115</v>
      </c>
      <c r="C45" s="149">
        <v>0.00257184425350875</v>
      </c>
      <c r="D45" s="13">
        <v>0.8</v>
      </c>
      <c r="E45" s="5">
        <f t="shared" si="78"/>
        <v>0.5587160178565681</v>
      </c>
      <c r="F45" s="239">
        <v>0.69839502232071</v>
      </c>
      <c r="G45" s="6">
        <f t="shared" si="79"/>
        <v>0.617683030196128</v>
      </c>
      <c r="H45" s="229">
        <v>0.77210378774516</v>
      </c>
      <c r="I45" s="229">
        <v>0.77210378774516</v>
      </c>
      <c r="J45" s="12">
        <f t="shared" si="80"/>
        <v>0</v>
      </c>
      <c r="K45" s="149">
        <v>0.00257184425350875</v>
      </c>
      <c r="L45" s="127">
        <f t="shared" si="6"/>
        <v>0.004488122791059575</v>
      </c>
      <c r="M45" s="127">
        <f t="shared" si="7"/>
        <v>222.8103032278927</v>
      </c>
      <c r="N45" s="127">
        <f t="shared" si="8"/>
        <v>0.009754619428503357</v>
      </c>
      <c r="O45" s="13" t="e">
        <f t="shared" si="81"/>
        <v>#VALUE!</v>
      </c>
      <c r="P45" s="13" t="e">
        <f t="shared" si="82"/>
        <v>#VALUE!</v>
      </c>
      <c r="Q45" s="134">
        <v>0.8096654368854238</v>
      </c>
      <c r="R45" s="13" t="e">
        <f t="shared" si="83"/>
        <v>#VALUE!</v>
      </c>
      <c r="S45" s="13" t="e">
        <f t="shared" si="84"/>
        <v>#VALUE!</v>
      </c>
      <c r="T45" s="13" t="e">
        <f t="shared" si="85"/>
        <v>#VALUE!</v>
      </c>
      <c r="U45" s="13" t="e">
        <f t="shared" si="86"/>
        <v>#VALUE!</v>
      </c>
      <c r="V45" s="13" t="e">
        <f t="shared" si="75"/>
        <v>#VALUE!</v>
      </c>
      <c r="W45" s="14" t="e">
        <f t="shared" si="87"/>
        <v>#VALUE!</v>
      </c>
      <c r="X45" t="e">
        <f t="shared" si="88"/>
        <v>#VALUE!</v>
      </c>
      <c r="Y45" t="e">
        <f t="shared" si="89"/>
        <v>#VALUE!</v>
      </c>
      <c r="Z45" t="e">
        <f t="shared" si="90"/>
        <v>#VALUE!</v>
      </c>
      <c r="AA45" t="e">
        <f t="shared" si="91"/>
        <v>#VALUE!</v>
      </c>
      <c r="AB45" t="e">
        <f t="shared" si="92"/>
        <v>#VALUE!</v>
      </c>
      <c r="AC45" t="e">
        <f t="shared" si="93"/>
        <v>#VALUE!</v>
      </c>
      <c r="AD45" t="e">
        <f t="shared" si="94"/>
        <v>#VALUE!</v>
      </c>
      <c r="AE45" s="13" t="e">
        <f t="shared" si="95"/>
        <v>#VALUE!</v>
      </c>
      <c r="AF45" t="e">
        <f t="shared" si="96"/>
        <v>#VALUE!</v>
      </c>
      <c r="AG45" t="e">
        <f t="shared" si="97"/>
        <v>#VALUE!</v>
      </c>
      <c r="AH45" t="e">
        <f t="shared" si="98"/>
        <v>#VALUE!</v>
      </c>
      <c r="AI45" t="e">
        <f t="shared" si="99"/>
        <v>#VALUE!</v>
      </c>
      <c r="AJ45" s="13" t="e">
        <f t="shared" si="100"/>
        <v>#VALUE!</v>
      </c>
      <c r="AK45" t="e">
        <f t="shared" si="101"/>
        <v>#VALUE!</v>
      </c>
      <c r="AL45" t="e">
        <f t="shared" si="102"/>
        <v>#VALUE!</v>
      </c>
      <c r="AM45" t="e">
        <f t="shared" si="103"/>
        <v>#VALUE!</v>
      </c>
      <c r="AN45" t="e">
        <f t="shared" si="104"/>
        <v>#VALUE!</v>
      </c>
      <c r="AO45" s="13" t="e">
        <f t="shared" si="105"/>
        <v>#VALUE!</v>
      </c>
      <c r="AP45" t="e">
        <f t="shared" si="106"/>
        <v>#VALUE!</v>
      </c>
      <c r="AQ45" t="e">
        <f t="shared" si="107"/>
        <v>#VALUE!</v>
      </c>
      <c r="AR45" t="e">
        <f t="shared" si="108"/>
        <v>#VALUE!</v>
      </c>
      <c r="AS45" t="e">
        <f t="shared" si="109"/>
        <v>#VALUE!</v>
      </c>
      <c r="AT45" s="13" t="e">
        <f t="shared" si="110"/>
        <v>#VALUE!</v>
      </c>
      <c r="AU45" t="e">
        <f t="shared" si="111"/>
        <v>#VALUE!</v>
      </c>
      <c r="AW45" t="e">
        <f t="shared" si="76"/>
        <v>#VALUE!</v>
      </c>
      <c r="AX45" s="13" t="e">
        <f t="shared" si="77"/>
        <v>#VALUE!</v>
      </c>
      <c r="AY45" s="13"/>
      <c r="BA45" s="13">
        <f t="shared" si="0"/>
        <v>0</v>
      </c>
      <c r="BB45" s="241">
        <v>0.8</v>
      </c>
      <c r="BC45" t="e">
        <f t="shared" si="38"/>
        <v>#VALUE!</v>
      </c>
      <c r="BD45" t="e">
        <f t="shared" si="39"/>
        <v>#VALUE!</v>
      </c>
    </row>
    <row r="46" spans="1:56" ht="12.75">
      <c r="A46" s="1" t="s">
        <v>32</v>
      </c>
      <c r="B46" s="1" t="s">
        <v>115</v>
      </c>
      <c r="C46" s="149">
        <v>0.019975453770662427</v>
      </c>
      <c r="D46" s="13">
        <v>6.27</v>
      </c>
      <c r="E46" s="5">
        <f t="shared" si="78"/>
        <v>2.7352958282607376</v>
      </c>
      <c r="F46" s="239">
        <v>0.43625132827125007</v>
      </c>
      <c r="G46" s="6">
        <f t="shared" si="79"/>
        <v>2.324290380806298</v>
      </c>
      <c r="H46" s="229">
        <v>0.37070022022429</v>
      </c>
      <c r="I46" s="229">
        <v>0.37070022022429</v>
      </c>
      <c r="J46" s="12">
        <f t="shared" si="80"/>
        <v>0</v>
      </c>
      <c r="K46" s="149">
        <v>0.019975453770662427</v>
      </c>
      <c r="L46" s="127">
        <f t="shared" si="6"/>
        <v>0.03485914405880331</v>
      </c>
      <c r="M46" s="127">
        <f t="shared" si="7"/>
        <v>28.686877632827606</v>
      </c>
      <c r="N46" s="127">
        <f t="shared" si="8"/>
        <v>0.0012559094882343296</v>
      </c>
      <c r="O46" s="13" t="e">
        <f t="shared" si="81"/>
        <v>#VALUE!</v>
      </c>
      <c r="P46" s="13" t="e">
        <f t="shared" si="82"/>
        <v>#VALUE!</v>
      </c>
      <c r="Q46" s="134">
        <v>6.288652387150844</v>
      </c>
      <c r="R46" s="13" t="e">
        <f t="shared" si="83"/>
        <v>#VALUE!</v>
      </c>
      <c r="S46" s="13" t="e">
        <f t="shared" si="84"/>
        <v>#VALUE!</v>
      </c>
      <c r="T46" s="13" t="e">
        <f t="shared" si="85"/>
        <v>#VALUE!</v>
      </c>
      <c r="U46" s="13" t="e">
        <f t="shared" si="86"/>
        <v>#VALUE!</v>
      </c>
      <c r="V46" s="13" t="e">
        <f t="shared" si="75"/>
        <v>#VALUE!</v>
      </c>
      <c r="W46" s="14" t="e">
        <f t="shared" si="87"/>
        <v>#VALUE!</v>
      </c>
      <c r="X46" t="e">
        <f t="shared" si="88"/>
        <v>#VALUE!</v>
      </c>
      <c r="Y46" t="e">
        <f t="shared" si="89"/>
        <v>#VALUE!</v>
      </c>
      <c r="Z46" t="e">
        <f t="shared" si="90"/>
        <v>#VALUE!</v>
      </c>
      <c r="AA46" t="e">
        <f t="shared" si="91"/>
        <v>#VALUE!</v>
      </c>
      <c r="AB46" t="e">
        <f t="shared" si="92"/>
        <v>#VALUE!</v>
      </c>
      <c r="AC46" t="e">
        <f t="shared" si="93"/>
        <v>#VALUE!</v>
      </c>
      <c r="AD46" t="e">
        <f t="shared" si="94"/>
        <v>#VALUE!</v>
      </c>
      <c r="AE46" s="13" t="e">
        <f t="shared" si="95"/>
        <v>#VALUE!</v>
      </c>
      <c r="AF46" t="e">
        <f t="shared" si="96"/>
        <v>#VALUE!</v>
      </c>
      <c r="AG46" t="e">
        <f t="shared" si="97"/>
        <v>#VALUE!</v>
      </c>
      <c r="AH46" t="e">
        <f t="shared" si="98"/>
        <v>#VALUE!</v>
      </c>
      <c r="AI46" t="e">
        <f t="shared" si="99"/>
        <v>#VALUE!</v>
      </c>
      <c r="AJ46" s="13" t="e">
        <f t="shared" si="100"/>
        <v>#VALUE!</v>
      </c>
      <c r="AK46" t="e">
        <f t="shared" si="101"/>
        <v>#VALUE!</v>
      </c>
      <c r="AL46" t="e">
        <f t="shared" si="102"/>
        <v>#VALUE!</v>
      </c>
      <c r="AM46" t="e">
        <f t="shared" si="103"/>
        <v>#VALUE!</v>
      </c>
      <c r="AN46" t="e">
        <f t="shared" si="104"/>
        <v>#VALUE!</v>
      </c>
      <c r="AO46" s="13" t="e">
        <f t="shared" si="105"/>
        <v>#VALUE!</v>
      </c>
      <c r="AP46" t="e">
        <f t="shared" si="106"/>
        <v>#VALUE!</v>
      </c>
      <c r="AQ46" t="e">
        <f t="shared" si="107"/>
        <v>#VALUE!</v>
      </c>
      <c r="AR46" t="e">
        <f t="shared" si="108"/>
        <v>#VALUE!</v>
      </c>
      <c r="AS46" t="e">
        <f t="shared" si="109"/>
        <v>#VALUE!</v>
      </c>
      <c r="AT46" s="13" t="e">
        <f t="shared" si="110"/>
        <v>#VALUE!</v>
      </c>
      <c r="AU46" t="e">
        <f t="shared" si="111"/>
        <v>#VALUE!</v>
      </c>
      <c r="AW46" t="e">
        <f t="shared" si="76"/>
        <v>#VALUE!</v>
      </c>
      <c r="AX46" s="13" t="e">
        <f t="shared" si="77"/>
        <v>#VALUE!</v>
      </c>
      <c r="AY46" s="13"/>
      <c r="BA46" s="13">
        <f t="shared" si="0"/>
        <v>0</v>
      </c>
      <c r="BB46" s="241">
        <v>6.27</v>
      </c>
      <c r="BC46" t="e">
        <f t="shared" si="38"/>
        <v>#VALUE!</v>
      </c>
      <c r="BD46" t="e">
        <f t="shared" si="39"/>
        <v>#VALUE!</v>
      </c>
    </row>
    <row r="47" spans="1:56" ht="12.75">
      <c r="A47" s="1" t="s">
        <v>33</v>
      </c>
      <c r="B47" s="1" t="s">
        <v>115</v>
      </c>
      <c r="C47" s="149">
        <v>0.005012856340455609</v>
      </c>
      <c r="D47" s="13">
        <v>1.56</v>
      </c>
      <c r="E47" s="5">
        <f t="shared" si="78"/>
        <v>1.5311447628525516</v>
      </c>
      <c r="F47" s="239">
        <v>0.98150305311061</v>
      </c>
      <c r="G47" s="6">
        <f t="shared" si="79"/>
        <v>1.5165424212957253</v>
      </c>
      <c r="H47" s="229">
        <v>0.97214257775367</v>
      </c>
      <c r="I47" s="229">
        <v>0.97214257775367</v>
      </c>
      <c r="J47" s="12">
        <f t="shared" si="80"/>
        <v>0</v>
      </c>
      <c r="K47" s="149">
        <v>0.005012856340455609</v>
      </c>
      <c r="L47" s="127">
        <f t="shared" si="6"/>
        <v>0.008747930501317105</v>
      </c>
      <c r="M47" s="127">
        <f t="shared" si="7"/>
        <v>114.31275086712658</v>
      </c>
      <c r="N47" s="127">
        <f t="shared" si="8"/>
        <v>0.0050046042053702704</v>
      </c>
      <c r="O47" s="13" t="e">
        <f t="shared" si="81"/>
        <v>#VALUE!</v>
      </c>
      <c r="P47" s="13" t="e">
        <f t="shared" si="82"/>
        <v>#VALUE!</v>
      </c>
      <c r="Q47" s="134">
        <v>1.5781424218832654</v>
      </c>
      <c r="R47" s="13" t="e">
        <f t="shared" si="83"/>
        <v>#VALUE!</v>
      </c>
      <c r="S47" s="13" t="e">
        <f t="shared" si="84"/>
        <v>#VALUE!</v>
      </c>
      <c r="T47" s="13" t="e">
        <f t="shared" si="85"/>
        <v>#VALUE!</v>
      </c>
      <c r="U47" s="13" t="e">
        <f t="shared" si="86"/>
        <v>#VALUE!</v>
      </c>
      <c r="V47" s="13" t="e">
        <f t="shared" si="75"/>
        <v>#VALUE!</v>
      </c>
      <c r="W47" s="14" t="e">
        <f t="shared" si="87"/>
        <v>#VALUE!</v>
      </c>
      <c r="X47" t="e">
        <f t="shared" si="88"/>
        <v>#VALUE!</v>
      </c>
      <c r="Y47" t="e">
        <f t="shared" si="89"/>
        <v>#VALUE!</v>
      </c>
      <c r="Z47" t="e">
        <f t="shared" si="90"/>
        <v>#VALUE!</v>
      </c>
      <c r="AA47" t="e">
        <f t="shared" si="91"/>
        <v>#VALUE!</v>
      </c>
      <c r="AB47" t="e">
        <f t="shared" si="92"/>
        <v>#VALUE!</v>
      </c>
      <c r="AC47" t="e">
        <f t="shared" si="93"/>
        <v>#VALUE!</v>
      </c>
      <c r="AD47" t="e">
        <f t="shared" si="94"/>
        <v>#VALUE!</v>
      </c>
      <c r="AE47" s="13" t="e">
        <f t="shared" si="95"/>
        <v>#VALUE!</v>
      </c>
      <c r="AF47" t="e">
        <f t="shared" si="96"/>
        <v>#VALUE!</v>
      </c>
      <c r="AG47" t="e">
        <f t="shared" si="97"/>
        <v>#VALUE!</v>
      </c>
      <c r="AH47" t="e">
        <f t="shared" si="98"/>
        <v>#VALUE!</v>
      </c>
      <c r="AI47" t="e">
        <f t="shared" si="99"/>
        <v>#VALUE!</v>
      </c>
      <c r="AJ47" s="13" t="e">
        <f t="shared" si="100"/>
        <v>#VALUE!</v>
      </c>
      <c r="AK47" t="e">
        <f t="shared" si="101"/>
        <v>#VALUE!</v>
      </c>
      <c r="AL47" t="e">
        <f t="shared" si="102"/>
        <v>#VALUE!</v>
      </c>
      <c r="AM47" t="e">
        <f t="shared" si="103"/>
        <v>#VALUE!</v>
      </c>
      <c r="AN47" t="e">
        <f t="shared" si="104"/>
        <v>#VALUE!</v>
      </c>
      <c r="AO47" s="13" t="e">
        <f t="shared" si="105"/>
        <v>#VALUE!</v>
      </c>
      <c r="AP47" t="e">
        <f t="shared" si="106"/>
        <v>#VALUE!</v>
      </c>
      <c r="AQ47" t="e">
        <f t="shared" si="107"/>
        <v>#VALUE!</v>
      </c>
      <c r="AR47" t="e">
        <f t="shared" si="108"/>
        <v>#VALUE!</v>
      </c>
      <c r="AS47" t="e">
        <f t="shared" si="109"/>
        <v>#VALUE!</v>
      </c>
      <c r="AT47" s="13" t="e">
        <f t="shared" si="110"/>
        <v>#VALUE!</v>
      </c>
      <c r="AU47" t="e">
        <f t="shared" si="111"/>
        <v>#VALUE!</v>
      </c>
      <c r="AW47" t="e">
        <f t="shared" si="76"/>
        <v>#VALUE!</v>
      </c>
      <c r="AX47" s="13" t="e">
        <f t="shared" si="77"/>
        <v>#VALUE!</v>
      </c>
      <c r="AY47" s="13"/>
      <c r="BA47" s="13">
        <f t="shared" si="0"/>
        <v>0</v>
      </c>
      <c r="BB47" s="241">
        <v>1.56</v>
      </c>
      <c r="BC47" t="e">
        <f t="shared" si="38"/>
        <v>#VALUE!</v>
      </c>
      <c r="BD47" t="e">
        <f t="shared" si="39"/>
        <v>#VALUE!</v>
      </c>
    </row>
    <row r="48" spans="1:56" ht="12.75">
      <c r="A48" s="1" t="s">
        <v>34</v>
      </c>
      <c r="B48" s="1" t="s">
        <v>115</v>
      </c>
      <c r="C48" s="149">
        <v>0.017778897900825402</v>
      </c>
      <c r="D48" s="13">
        <v>5.59</v>
      </c>
      <c r="E48" s="5">
        <f t="shared" si="78"/>
        <v>1.8976951350767162</v>
      </c>
      <c r="F48" s="239">
        <v>0.33948034616757</v>
      </c>
      <c r="G48" s="6">
        <f t="shared" si="79"/>
        <v>1.7057498629549885</v>
      </c>
      <c r="H48" s="229">
        <v>0.30514308818515</v>
      </c>
      <c r="I48" s="229">
        <v>0.30514308818515</v>
      </c>
      <c r="J48" s="12">
        <f t="shared" si="80"/>
        <v>0</v>
      </c>
      <c r="K48" s="149">
        <v>0.017778897900825402</v>
      </c>
      <c r="L48" s="127">
        <f t="shared" si="6"/>
        <v>0.031025936644395742</v>
      </c>
      <c r="M48" s="127">
        <f t="shared" si="7"/>
        <v>32.23109785407982</v>
      </c>
      <c r="N48" s="127">
        <f t="shared" si="8"/>
        <v>0.0014110752006285191</v>
      </c>
      <c r="O48" s="13" t="e">
        <f t="shared" si="81"/>
        <v>#VALUE!</v>
      </c>
      <c r="P48" s="13" t="e">
        <f t="shared" si="82"/>
        <v>#VALUE!</v>
      </c>
      <c r="Q48" s="134">
        <v>5.597134864047152</v>
      </c>
      <c r="R48" s="13" t="e">
        <f t="shared" si="83"/>
        <v>#VALUE!</v>
      </c>
      <c r="S48" s="13" t="e">
        <f t="shared" si="84"/>
        <v>#VALUE!</v>
      </c>
      <c r="T48" s="13" t="e">
        <f t="shared" si="85"/>
        <v>#VALUE!</v>
      </c>
      <c r="U48" s="13" t="e">
        <f t="shared" si="86"/>
        <v>#VALUE!</v>
      </c>
      <c r="V48" s="13" t="e">
        <f t="shared" si="75"/>
        <v>#VALUE!</v>
      </c>
      <c r="W48" s="14" t="e">
        <f t="shared" si="87"/>
        <v>#VALUE!</v>
      </c>
      <c r="X48" t="e">
        <f t="shared" si="88"/>
        <v>#VALUE!</v>
      </c>
      <c r="Y48" t="e">
        <f t="shared" si="89"/>
        <v>#VALUE!</v>
      </c>
      <c r="Z48" t="e">
        <f t="shared" si="90"/>
        <v>#VALUE!</v>
      </c>
      <c r="AA48" t="e">
        <f t="shared" si="91"/>
        <v>#VALUE!</v>
      </c>
      <c r="AB48" t="e">
        <f t="shared" si="92"/>
        <v>#VALUE!</v>
      </c>
      <c r="AC48" t="e">
        <f t="shared" si="93"/>
        <v>#VALUE!</v>
      </c>
      <c r="AD48" t="e">
        <f t="shared" si="94"/>
        <v>#VALUE!</v>
      </c>
      <c r="AE48" s="13" t="e">
        <f t="shared" si="95"/>
        <v>#VALUE!</v>
      </c>
      <c r="AF48" t="e">
        <f t="shared" si="96"/>
        <v>#VALUE!</v>
      </c>
      <c r="AG48" t="e">
        <f t="shared" si="97"/>
        <v>#VALUE!</v>
      </c>
      <c r="AH48" t="e">
        <f t="shared" si="98"/>
        <v>#VALUE!</v>
      </c>
      <c r="AI48" t="e">
        <f t="shared" si="99"/>
        <v>#VALUE!</v>
      </c>
      <c r="AJ48" s="13" t="e">
        <f t="shared" si="100"/>
        <v>#VALUE!</v>
      </c>
      <c r="AK48" t="e">
        <f t="shared" si="101"/>
        <v>#VALUE!</v>
      </c>
      <c r="AL48" t="e">
        <f t="shared" si="102"/>
        <v>#VALUE!</v>
      </c>
      <c r="AM48" t="e">
        <f t="shared" si="103"/>
        <v>#VALUE!</v>
      </c>
      <c r="AN48" t="e">
        <f t="shared" si="104"/>
        <v>#VALUE!</v>
      </c>
      <c r="AO48" s="13" t="e">
        <f t="shared" si="105"/>
        <v>#VALUE!</v>
      </c>
      <c r="AP48" t="e">
        <f t="shared" si="106"/>
        <v>#VALUE!</v>
      </c>
      <c r="AQ48" t="e">
        <f t="shared" si="107"/>
        <v>#VALUE!</v>
      </c>
      <c r="AR48" t="e">
        <f t="shared" si="108"/>
        <v>#VALUE!</v>
      </c>
      <c r="AS48" t="e">
        <f t="shared" si="109"/>
        <v>#VALUE!</v>
      </c>
      <c r="AT48" s="13" t="e">
        <f t="shared" si="110"/>
        <v>#VALUE!</v>
      </c>
      <c r="AU48" t="e">
        <f t="shared" si="111"/>
        <v>#VALUE!</v>
      </c>
      <c r="AW48" t="e">
        <f t="shared" si="76"/>
        <v>#VALUE!</v>
      </c>
      <c r="AX48" s="13" t="e">
        <f t="shared" si="77"/>
        <v>#VALUE!</v>
      </c>
      <c r="AY48" s="13"/>
      <c r="BA48" s="13">
        <f t="shared" si="0"/>
        <v>0</v>
      </c>
      <c r="BB48" s="241">
        <v>5.59</v>
      </c>
      <c r="BC48" t="e">
        <f t="shared" si="38"/>
        <v>#VALUE!</v>
      </c>
      <c r="BD48" t="e">
        <f t="shared" si="39"/>
        <v>#VALUE!</v>
      </c>
    </row>
    <row r="49" spans="1:56" ht="12.75">
      <c r="A49" s="1" t="s">
        <v>222</v>
      </c>
      <c r="B49" s="1" t="s">
        <v>115</v>
      </c>
      <c r="C49" s="149">
        <v>0.01578417405168063</v>
      </c>
      <c r="D49" s="13">
        <v>4.96</v>
      </c>
      <c r="E49" s="5">
        <f t="shared" si="78"/>
        <v>1.7911088682420098</v>
      </c>
      <c r="F49" s="239">
        <v>0.36111065891976</v>
      </c>
      <c r="G49" s="6">
        <f t="shared" si="79"/>
        <v>1.5738810335231246</v>
      </c>
      <c r="H49" s="229">
        <v>0.31731472450063</v>
      </c>
      <c r="I49" s="229">
        <v>0.31731472450063</v>
      </c>
      <c r="J49" s="12">
        <f t="shared" si="80"/>
        <v>0</v>
      </c>
      <c r="K49" s="149">
        <v>0.01578417405168063</v>
      </c>
      <c r="L49" s="127">
        <f t="shared" si="6"/>
        <v>0.027544946084021485</v>
      </c>
      <c r="M49" s="127">
        <f t="shared" si="7"/>
        <v>36.30430050397117</v>
      </c>
      <c r="N49" s="127">
        <f t="shared" si="8"/>
        <v>0.0015893997266008331</v>
      </c>
      <c r="O49" s="13" t="e">
        <f t="shared" si="81"/>
        <v>#VALUE!</v>
      </c>
      <c r="P49" s="13" t="e">
        <f t="shared" si="82"/>
        <v>#VALUE!</v>
      </c>
      <c r="Q49" s="134">
        <v>4.969157895931698</v>
      </c>
      <c r="R49" s="13" t="e">
        <f t="shared" si="83"/>
        <v>#VALUE!</v>
      </c>
      <c r="S49" s="13" t="e">
        <f t="shared" si="84"/>
        <v>#VALUE!</v>
      </c>
      <c r="T49" s="13" t="e">
        <f t="shared" si="85"/>
        <v>#VALUE!</v>
      </c>
      <c r="U49" s="13" t="e">
        <f t="shared" si="86"/>
        <v>#VALUE!</v>
      </c>
      <c r="V49" s="13" t="e">
        <f t="shared" si="75"/>
        <v>#VALUE!</v>
      </c>
      <c r="W49" s="14" t="e">
        <f t="shared" si="87"/>
        <v>#VALUE!</v>
      </c>
      <c r="X49" t="e">
        <f t="shared" si="88"/>
        <v>#VALUE!</v>
      </c>
      <c r="Y49" t="e">
        <f t="shared" si="89"/>
        <v>#VALUE!</v>
      </c>
      <c r="Z49" t="e">
        <f t="shared" si="90"/>
        <v>#VALUE!</v>
      </c>
      <c r="AA49" t="e">
        <f t="shared" si="91"/>
        <v>#VALUE!</v>
      </c>
      <c r="AB49" t="e">
        <f t="shared" si="92"/>
        <v>#VALUE!</v>
      </c>
      <c r="AC49" t="e">
        <f t="shared" si="93"/>
        <v>#VALUE!</v>
      </c>
      <c r="AD49" t="e">
        <f t="shared" si="94"/>
        <v>#VALUE!</v>
      </c>
      <c r="AE49" s="13" t="e">
        <f t="shared" si="95"/>
        <v>#VALUE!</v>
      </c>
      <c r="AF49" t="e">
        <f t="shared" si="96"/>
        <v>#VALUE!</v>
      </c>
      <c r="AG49" t="e">
        <f t="shared" si="97"/>
        <v>#VALUE!</v>
      </c>
      <c r="AH49" t="e">
        <f t="shared" si="98"/>
        <v>#VALUE!</v>
      </c>
      <c r="AI49" t="e">
        <f t="shared" si="99"/>
        <v>#VALUE!</v>
      </c>
      <c r="AJ49" s="13" t="e">
        <f t="shared" si="100"/>
        <v>#VALUE!</v>
      </c>
      <c r="AK49" t="e">
        <f t="shared" si="101"/>
        <v>#VALUE!</v>
      </c>
      <c r="AL49" t="e">
        <f t="shared" si="102"/>
        <v>#VALUE!</v>
      </c>
      <c r="AM49" t="e">
        <f t="shared" si="103"/>
        <v>#VALUE!</v>
      </c>
      <c r="AN49" t="e">
        <f t="shared" si="104"/>
        <v>#VALUE!</v>
      </c>
      <c r="AO49" s="13" t="e">
        <f t="shared" si="105"/>
        <v>#VALUE!</v>
      </c>
      <c r="AP49" t="e">
        <f t="shared" si="106"/>
        <v>#VALUE!</v>
      </c>
      <c r="AQ49" t="e">
        <f t="shared" si="107"/>
        <v>#VALUE!</v>
      </c>
      <c r="AR49" t="e">
        <f t="shared" si="108"/>
        <v>#VALUE!</v>
      </c>
      <c r="AS49" t="e">
        <f t="shared" si="109"/>
        <v>#VALUE!</v>
      </c>
      <c r="AT49" s="13" t="e">
        <f t="shared" si="110"/>
        <v>#VALUE!</v>
      </c>
      <c r="AU49" t="e">
        <f t="shared" si="111"/>
        <v>#VALUE!</v>
      </c>
      <c r="AW49" t="e">
        <f t="shared" si="76"/>
        <v>#VALUE!</v>
      </c>
      <c r="AX49" s="13" t="e">
        <f t="shared" si="77"/>
        <v>#VALUE!</v>
      </c>
      <c r="AY49" s="13"/>
      <c r="BA49" s="13">
        <f t="shared" si="0"/>
        <v>0</v>
      </c>
      <c r="BB49" s="241">
        <v>4.96</v>
      </c>
      <c r="BC49" t="e">
        <f t="shared" si="38"/>
        <v>#VALUE!</v>
      </c>
      <c r="BD49" t="e">
        <f t="shared" si="39"/>
        <v>#VALUE!</v>
      </c>
    </row>
    <row r="50" spans="1:56" ht="12.75">
      <c r="A50" s="1" t="s">
        <v>217</v>
      </c>
      <c r="B50" s="3"/>
      <c r="C50" s="151">
        <f>SUM(C51:C52)</f>
        <v>0.023251256834540514</v>
      </c>
      <c r="D50" s="13"/>
      <c r="E50" s="5">
        <f>SUM(E51:E52)</f>
        <v>4.849275717647994</v>
      </c>
      <c r="F50" s="239"/>
      <c r="G50" s="6">
        <f>SUM(G51:G52)</f>
        <v>4.7860728950557485</v>
      </c>
      <c r="H50" s="229"/>
      <c r="I50" s="229"/>
      <c r="J50" s="12">
        <f t="shared" si="80"/>
        <v>0</v>
      </c>
      <c r="K50" s="151"/>
      <c r="L50" s="127"/>
      <c r="M50" s="127"/>
      <c r="N50" s="127"/>
      <c r="P50" s="13"/>
      <c r="Q50" s="134"/>
      <c r="T50" s="13">
        <f t="shared" si="85"/>
        <v>0</v>
      </c>
      <c r="U50" s="13">
        <f t="shared" si="86"/>
        <v>0</v>
      </c>
      <c r="V50" s="13" t="e">
        <f t="shared" si="75"/>
        <v>#VALUE!</v>
      </c>
      <c r="W50" s="14">
        <f t="shared" si="87"/>
        <v>0</v>
      </c>
      <c r="X50">
        <f t="shared" si="88"/>
        <v>0</v>
      </c>
      <c r="Y50">
        <f t="shared" si="89"/>
        <v>0</v>
      </c>
      <c r="Z50">
        <f t="shared" si="90"/>
        <v>0</v>
      </c>
      <c r="AA50" t="e">
        <f t="shared" si="91"/>
        <v>#VALUE!</v>
      </c>
      <c r="AB50">
        <f t="shared" si="92"/>
        <v>0</v>
      </c>
      <c r="AC50">
        <f t="shared" si="93"/>
        <v>0</v>
      </c>
      <c r="AD50">
        <f t="shared" si="94"/>
        <v>0</v>
      </c>
      <c r="AE50" s="13">
        <f t="shared" si="95"/>
        <v>0</v>
      </c>
      <c r="AF50" t="e">
        <f t="shared" si="96"/>
        <v>#VALUE!</v>
      </c>
      <c r="AG50">
        <f t="shared" si="97"/>
        <v>0</v>
      </c>
      <c r="AH50">
        <f t="shared" si="98"/>
        <v>0</v>
      </c>
      <c r="AI50">
        <f t="shared" si="99"/>
        <v>0</v>
      </c>
      <c r="AJ50" s="13">
        <f t="shared" si="100"/>
        <v>0</v>
      </c>
      <c r="AK50" t="e">
        <f t="shared" si="101"/>
        <v>#VALUE!</v>
      </c>
      <c r="AL50">
        <f t="shared" si="102"/>
        <v>0</v>
      </c>
      <c r="AM50">
        <f t="shared" si="103"/>
        <v>0</v>
      </c>
      <c r="AN50">
        <f t="shared" si="104"/>
        <v>0</v>
      </c>
      <c r="AO50" s="13">
        <f t="shared" si="105"/>
        <v>0</v>
      </c>
      <c r="AP50" t="e">
        <f t="shared" si="106"/>
        <v>#VALUE!</v>
      </c>
      <c r="AQ50">
        <f t="shared" si="107"/>
        <v>0</v>
      </c>
      <c r="AR50">
        <f t="shared" si="108"/>
        <v>0</v>
      </c>
      <c r="AS50">
        <f t="shared" si="109"/>
        <v>0</v>
      </c>
      <c r="AT50" s="13">
        <f t="shared" si="110"/>
        <v>0</v>
      </c>
      <c r="AU50" t="e">
        <f t="shared" si="111"/>
        <v>#VALUE!</v>
      </c>
      <c r="AW50">
        <f t="shared" si="76"/>
        <v>0</v>
      </c>
      <c r="AX50" s="13" t="e">
        <f t="shared" si="77"/>
        <v>#VALUE!</v>
      </c>
      <c r="AY50" s="13" t="e">
        <f>SUM(AW51:AX52)</f>
        <v>#VALUE!</v>
      </c>
      <c r="BA50" s="13" t="e">
        <f t="shared" si="0"/>
        <v>#VALUE!</v>
      </c>
      <c r="BB50" s="241"/>
      <c r="BC50">
        <f t="shared" si="38"/>
        <v>0</v>
      </c>
      <c r="BD50">
        <f t="shared" si="39"/>
        <v>0</v>
      </c>
    </row>
    <row r="51" spans="1:56" ht="12.75">
      <c r="A51" s="1" t="s">
        <v>223</v>
      </c>
      <c r="B51" s="1" t="s">
        <v>115</v>
      </c>
      <c r="C51" s="149">
        <v>0.021324915248146406</v>
      </c>
      <c r="D51" s="13">
        <v>6.7</v>
      </c>
      <c r="E51" s="5">
        <f>F51*$D51</f>
        <v>4.516656659085099</v>
      </c>
      <c r="F51" s="239">
        <v>0.67412785956494</v>
      </c>
      <c r="G51" s="6">
        <f>H51*$D51</f>
        <v>4.459492486208732</v>
      </c>
      <c r="H51" s="229">
        <v>0.6655958934639898</v>
      </c>
      <c r="I51" s="229">
        <v>0.6655958934639898</v>
      </c>
      <c r="J51" s="12">
        <f t="shared" si="80"/>
        <v>0</v>
      </c>
      <c r="K51" s="149">
        <v>0.021324915248146406</v>
      </c>
      <c r="L51" s="127">
        <f t="shared" si="6"/>
        <v>0.03721408791066754</v>
      </c>
      <c r="M51" s="127">
        <f t="shared" si="7"/>
        <v>26.871543980884365</v>
      </c>
      <c r="N51" s="127">
        <f t="shared" si="8"/>
        <v>0.0011764343084337363</v>
      </c>
      <c r="O51" s="13" t="e">
        <f t="shared" si="81"/>
        <v>#VALUE!</v>
      </c>
      <c r="P51" s="13" t="e">
        <f t="shared" si="82"/>
        <v>#VALUE!</v>
      </c>
      <c r="Q51" s="134">
        <v>6.713488500471653</v>
      </c>
      <c r="R51" s="13" t="e">
        <f t="shared" si="83"/>
        <v>#VALUE!</v>
      </c>
      <c r="S51" s="13" t="e">
        <f t="shared" si="84"/>
        <v>#VALUE!</v>
      </c>
      <c r="T51" s="13" t="e">
        <f t="shared" si="85"/>
        <v>#VALUE!</v>
      </c>
      <c r="U51" s="13" t="e">
        <f t="shared" si="86"/>
        <v>#VALUE!</v>
      </c>
      <c r="V51" s="13" t="e">
        <f t="shared" si="75"/>
        <v>#VALUE!</v>
      </c>
      <c r="W51" s="14" t="e">
        <f t="shared" si="87"/>
        <v>#VALUE!</v>
      </c>
      <c r="X51" t="e">
        <f t="shared" si="88"/>
        <v>#VALUE!</v>
      </c>
      <c r="Y51" t="e">
        <f t="shared" si="89"/>
        <v>#VALUE!</v>
      </c>
      <c r="Z51" t="e">
        <f t="shared" si="90"/>
        <v>#VALUE!</v>
      </c>
      <c r="AA51" t="e">
        <f t="shared" si="91"/>
        <v>#VALUE!</v>
      </c>
      <c r="AB51" t="e">
        <f t="shared" si="92"/>
        <v>#VALUE!</v>
      </c>
      <c r="AC51" t="e">
        <f t="shared" si="93"/>
        <v>#VALUE!</v>
      </c>
      <c r="AD51" t="e">
        <f t="shared" si="94"/>
        <v>#VALUE!</v>
      </c>
      <c r="AE51" s="13" t="e">
        <f t="shared" si="95"/>
        <v>#VALUE!</v>
      </c>
      <c r="AF51" t="e">
        <f t="shared" si="96"/>
        <v>#VALUE!</v>
      </c>
      <c r="AG51" t="e">
        <f t="shared" si="97"/>
        <v>#VALUE!</v>
      </c>
      <c r="AH51" t="e">
        <f t="shared" si="98"/>
        <v>#VALUE!</v>
      </c>
      <c r="AI51" t="e">
        <f t="shared" si="99"/>
        <v>#VALUE!</v>
      </c>
      <c r="AJ51" s="13" t="e">
        <f t="shared" si="100"/>
        <v>#VALUE!</v>
      </c>
      <c r="AK51" t="e">
        <f t="shared" si="101"/>
        <v>#VALUE!</v>
      </c>
      <c r="AL51" t="e">
        <f t="shared" si="102"/>
        <v>#VALUE!</v>
      </c>
      <c r="AM51" t="e">
        <f t="shared" si="103"/>
        <v>#VALUE!</v>
      </c>
      <c r="AN51" t="e">
        <f t="shared" si="104"/>
        <v>#VALUE!</v>
      </c>
      <c r="AO51" s="13" t="e">
        <f t="shared" si="105"/>
        <v>#VALUE!</v>
      </c>
      <c r="AP51" t="e">
        <f t="shared" si="106"/>
        <v>#VALUE!</v>
      </c>
      <c r="AQ51" t="e">
        <f t="shared" si="107"/>
        <v>#VALUE!</v>
      </c>
      <c r="AR51" t="e">
        <f t="shared" si="108"/>
        <v>#VALUE!</v>
      </c>
      <c r="AS51" t="e">
        <f t="shared" si="109"/>
        <v>#VALUE!</v>
      </c>
      <c r="AT51" s="13" t="e">
        <f t="shared" si="110"/>
        <v>#VALUE!</v>
      </c>
      <c r="AU51" t="e">
        <f t="shared" si="111"/>
        <v>#VALUE!</v>
      </c>
      <c r="AW51" t="e">
        <f t="shared" si="76"/>
        <v>#VALUE!</v>
      </c>
      <c r="AX51" s="13" t="e">
        <f t="shared" si="77"/>
        <v>#VALUE!</v>
      </c>
      <c r="AY51" s="13"/>
      <c r="BA51" s="13">
        <f t="shared" si="0"/>
        <v>0</v>
      </c>
      <c r="BB51" s="241">
        <v>6.7</v>
      </c>
      <c r="BC51" t="e">
        <f t="shared" si="38"/>
        <v>#VALUE!</v>
      </c>
      <c r="BD51" t="e">
        <f t="shared" si="39"/>
        <v>#VALUE!</v>
      </c>
    </row>
    <row r="52" spans="1:56" ht="12.75">
      <c r="A52" s="129" t="s">
        <v>35</v>
      </c>
      <c r="B52" s="8" t="s">
        <v>120</v>
      </c>
      <c r="C52" s="149">
        <v>0.0019263415863941093</v>
      </c>
      <c r="D52" s="240">
        <v>0.57</v>
      </c>
      <c r="E52" s="5">
        <f>F52*$D52</f>
        <v>0.3326190585628956</v>
      </c>
      <c r="F52" s="239">
        <v>0.58354220800508</v>
      </c>
      <c r="G52" s="6">
        <f>H52*$D52</f>
        <v>0.3265804088470164</v>
      </c>
      <c r="H52" s="229">
        <v>0.57294808569652</v>
      </c>
      <c r="I52" s="229">
        <v>0.57294808569652</v>
      </c>
      <c r="J52" s="12">
        <f t="shared" si="80"/>
        <v>0</v>
      </c>
      <c r="K52" s="149">
        <v>0.0019263415863941093</v>
      </c>
      <c r="L52" s="127"/>
      <c r="M52" s="127"/>
      <c r="N52" s="127"/>
      <c r="P52" s="13">
        <f t="shared" si="82"/>
        <v>0</v>
      </c>
      <c r="Q52" s="142">
        <v>0.57</v>
      </c>
      <c r="R52" s="13">
        <f t="shared" si="83"/>
        <v>0</v>
      </c>
      <c r="S52" s="13">
        <f t="shared" si="84"/>
        <v>0</v>
      </c>
      <c r="T52" s="13">
        <v>0</v>
      </c>
      <c r="U52" s="13">
        <f t="shared" si="86"/>
        <v>0</v>
      </c>
      <c r="V52" s="13" t="e">
        <f t="shared" si="75"/>
        <v>#VALUE!</v>
      </c>
      <c r="W52" s="14" t="e">
        <f t="shared" si="87"/>
        <v>#VALUE!</v>
      </c>
      <c r="X52" t="e">
        <f t="shared" si="88"/>
        <v>#VALUE!</v>
      </c>
      <c r="Y52">
        <v>0</v>
      </c>
      <c r="Z52" t="e">
        <f t="shared" si="90"/>
        <v>#VALUE!</v>
      </c>
      <c r="AA52" t="e">
        <f t="shared" si="91"/>
        <v>#VALUE!</v>
      </c>
      <c r="AB52" t="e">
        <f t="shared" si="92"/>
        <v>#VALUE!</v>
      </c>
      <c r="AC52" t="e">
        <f t="shared" si="93"/>
        <v>#VALUE!</v>
      </c>
      <c r="AD52">
        <v>0</v>
      </c>
      <c r="AE52" s="13" t="e">
        <f t="shared" si="95"/>
        <v>#VALUE!</v>
      </c>
      <c r="AF52" t="e">
        <f t="shared" si="96"/>
        <v>#VALUE!</v>
      </c>
      <c r="AG52" t="e">
        <f t="shared" si="97"/>
        <v>#VALUE!</v>
      </c>
      <c r="AH52" t="e">
        <f t="shared" si="98"/>
        <v>#VALUE!</v>
      </c>
      <c r="AI52">
        <v>0</v>
      </c>
      <c r="AJ52" s="13" t="e">
        <f t="shared" si="100"/>
        <v>#VALUE!</v>
      </c>
      <c r="AK52" t="e">
        <f t="shared" si="101"/>
        <v>#VALUE!</v>
      </c>
      <c r="AL52" t="e">
        <f t="shared" si="102"/>
        <v>#VALUE!</v>
      </c>
      <c r="AM52" t="e">
        <f t="shared" si="103"/>
        <v>#VALUE!</v>
      </c>
      <c r="AN52">
        <v>0</v>
      </c>
      <c r="AO52" s="13" t="e">
        <f t="shared" si="105"/>
        <v>#VALUE!</v>
      </c>
      <c r="AP52" t="e">
        <f t="shared" si="106"/>
        <v>#VALUE!</v>
      </c>
      <c r="AQ52" t="e">
        <f t="shared" si="107"/>
        <v>#VALUE!</v>
      </c>
      <c r="AR52" t="e">
        <f t="shared" si="108"/>
        <v>#VALUE!</v>
      </c>
      <c r="AS52">
        <v>0</v>
      </c>
      <c r="AT52" s="13" t="e">
        <f t="shared" si="110"/>
        <v>#VALUE!</v>
      </c>
      <c r="AU52" t="e">
        <f t="shared" si="111"/>
        <v>#VALUE!</v>
      </c>
      <c r="AW52">
        <f t="shared" si="76"/>
        <v>0</v>
      </c>
      <c r="AX52" s="13" t="e">
        <f t="shared" si="77"/>
        <v>#VALUE!</v>
      </c>
      <c r="AY52" s="13"/>
      <c r="BA52" s="13">
        <f t="shared" si="0"/>
        <v>0</v>
      </c>
      <c r="BB52" s="241">
        <v>0.57</v>
      </c>
      <c r="BC52" t="e">
        <f t="shared" si="38"/>
        <v>#VALUE!</v>
      </c>
      <c r="BD52" t="e">
        <f t="shared" si="39"/>
        <v>#VALUE!</v>
      </c>
    </row>
    <row r="53" spans="1:56" ht="12.75">
      <c r="A53" s="1" t="s">
        <v>36</v>
      </c>
      <c r="B53" s="3"/>
      <c r="C53" s="151">
        <f>SUM(C54:C55)</f>
        <v>0.009155428735612373</v>
      </c>
      <c r="D53" s="13"/>
      <c r="E53" s="5">
        <f>SUM(E54:E55)</f>
        <v>35174.87204996684</v>
      </c>
      <c r="F53" s="239"/>
      <c r="G53" s="6">
        <f>SUM(G54:G55)</f>
        <v>35174.893819431396</v>
      </c>
      <c r="H53" s="229"/>
      <c r="I53" s="229"/>
      <c r="J53" s="12">
        <f t="shared" si="80"/>
        <v>0</v>
      </c>
      <c r="K53" s="151"/>
      <c r="L53" s="127"/>
      <c r="M53" s="127"/>
      <c r="N53" s="127"/>
      <c r="P53" s="13"/>
      <c r="Q53" s="134"/>
      <c r="S53" s="13">
        <f t="shared" si="84"/>
        <v>0</v>
      </c>
      <c r="T53" s="13">
        <f t="shared" si="85"/>
        <v>0</v>
      </c>
      <c r="U53" s="13">
        <f t="shared" si="86"/>
        <v>0</v>
      </c>
      <c r="V53" s="13" t="e">
        <f t="shared" si="75"/>
        <v>#VALUE!</v>
      </c>
      <c r="W53" s="14">
        <f t="shared" si="87"/>
        <v>0</v>
      </c>
      <c r="X53">
        <f t="shared" si="88"/>
        <v>0</v>
      </c>
      <c r="Y53">
        <f t="shared" si="89"/>
        <v>0</v>
      </c>
      <c r="Z53">
        <f t="shared" si="90"/>
        <v>0</v>
      </c>
      <c r="AA53" t="e">
        <f t="shared" si="91"/>
        <v>#VALUE!</v>
      </c>
      <c r="AB53">
        <f t="shared" si="92"/>
        <v>0</v>
      </c>
      <c r="AC53">
        <f t="shared" si="93"/>
        <v>0</v>
      </c>
      <c r="AD53">
        <f t="shared" si="94"/>
        <v>0</v>
      </c>
      <c r="AE53" s="13">
        <f t="shared" si="95"/>
        <v>0</v>
      </c>
      <c r="AF53" t="e">
        <f t="shared" si="96"/>
        <v>#VALUE!</v>
      </c>
      <c r="AG53">
        <f t="shared" si="97"/>
        <v>0</v>
      </c>
      <c r="AH53">
        <f t="shared" si="98"/>
        <v>0</v>
      </c>
      <c r="AI53">
        <f t="shared" si="99"/>
        <v>0</v>
      </c>
      <c r="AJ53" s="13">
        <f t="shared" si="100"/>
        <v>0</v>
      </c>
      <c r="AK53" t="e">
        <f t="shared" si="101"/>
        <v>#VALUE!</v>
      </c>
      <c r="AL53">
        <f t="shared" si="102"/>
        <v>0</v>
      </c>
      <c r="AM53">
        <f t="shared" si="103"/>
        <v>0</v>
      </c>
      <c r="AN53">
        <f t="shared" si="104"/>
        <v>0</v>
      </c>
      <c r="AO53" s="13">
        <f t="shared" si="105"/>
        <v>0</v>
      </c>
      <c r="AP53" t="e">
        <f t="shared" si="106"/>
        <v>#VALUE!</v>
      </c>
      <c r="AQ53">
        <f t="shared" si="107"/>
        <v>0</v>
      </c>
      <c r="AR53">
        <f t="shared" si="108"/>
        <v>0</v>
      </c>
      <c r="AS53">
        <f t="shared" si="109"/>
        <v>0</v>
      </c>
      <c r="AT53" s="13">
        <f t="shared" si="110"/>
        <v>0</v>
      </c>
      <c r="AU53" t="e">
        <f t="shared" si="111"/>
        <v>#VALUE!</v>
      </c>
      <c r="AW53">
        <f t="shared" si="76"/>
        <v>0</v>
      </c>
      <c r="AX53" s="13" t="e">
        <f t="shared" si="77"/>
        <v>#VALUE!</v>
      </c>
      <c r="AY53" s="13" t="e">
        <f>SUM(AW54:AX55)</f>
        <v>#VALUE!</v>
      </c>
      <c r="BA53" s="13" t="e">
        <f t="shared" si="0"/>
        <v>#VALUE!</v>
      </c>
      <c r="BB53" s="241"/>
      <c r="BC53">
        <f t="shared" si="38"/>
        <v>0</v>
      </c>
      <c r="BD53">
        <f t="shared" si="39"/>
        <v>0</v>
      </c>
    </row>
    <row r="54" spans="1:56" ht="12.75">
      <c r="A54" s="1" t="s">
        <v>224</v>
      </c>
      <c r="B54" s="1" t="s">
        <v>115</v>
      </c>
      <c r="C54" s="149">
        <v>0.004309392360876601</v>
      </c>
      <c r="D54" s="13">
        <v>1.35</v>
      </c>
      <c r="E54" s="5">
        <f>F54*$D54</f>
        <v>35174.25</v>
      </c>
      <c r="F54" s="230" t="s">
        <v>322</v>
      </c>
      <c r="G54" s="6">
        <f>H54*$D54</f>
        <v>35174.25</v>
      </c>
      <c r="H54" s="230" t="s">
        <v>322</v>
      </c>
      <c r="I54" s="230" t="s">
        <v>322</v>
      </c>
      <c r="J54" s="12">
        <f t="shared" si="80"/>
        <v>0</v>
      </c>
      <c r="K54" s="149">
        <v>0.004309392360876601</v>
      </c>
      <c r="L54" s="127">
        <f t="shared" si="6"/>
        <v>0.0075203162260239495</v>
      </c>
      <c r="M54" s="127">
        <f t="shared" si="7"/>
        <v>132.97313170681758</v>
      </c>
      <c r="N54" s="127">
        <f t="shared" si="8"/>
        <v>0.005821554368110027</v>
      </c>
      <c r="O54" s="13" t="e">
        <f t="shared" si="81"/>
        <v>#VALUE!</v>
      </c>
      <c r="P54" s="13" t="e">
        <f t="shared" si="82"/>
        <v>#VALUE!</v>
      </c>
      <c r="Q54" s="134">
        <v>1.3566785950664062</v>
      </c>
      <c r="R54" s="13" t="e">
        <f t="shared" si="83"/>
        <v>#VALUE!</v>
      </c>
      <c r="S54" s="13" t="e">
        <f t="shared" si="84"/>
        <v>#VALUE!</v>
      </c>
      <c r="T54" s="13" t="e">
        <f t="shared" si="85"/>
        <v>#VALUE!</v>
      </c>
      <c r="U54" s="13" t="e">
        <f t="shared" si="86"/>
        <v>#VALUE!</v>
      </c>
      <c r="V54" s="13" t="e">
        <f t="shared" si="75"/>
        <v>#VALUE!</v>
      </c>
      <c r="W54" s="14" t="e">
        <f t="shared" si="87"/>
        <v>#VALUE!</v>
      </c>
      <c r="X54" t="e">
        <f t="shared" si="88"/>
        <v>#VALUE!</v>
      </c>
      <c r="Y54" t="e">
        <f t="shared" si="89"/>
        <v>#VALUE!</v>
      </c>
      <c r="Z54" t="e">
        <f t="shared" si="90"/>
        <v>#VALUE!</v>
      </c>
      <c r="AA54" t="e">
        <f t="shared" si="91"/>
        <v>#VALUE!</v>
      </c>
      <c r="AB54" t="e">
        <f t="shared" si="92"/>
        <v>#VALUE!</v>
      </c>
      <c r="AC54" t="e">
        <f t="shared" si="93"/>
        <v>#VALUE!</v>
      </c>
      <c r="AD54" t="e">
        <f t="shared" si="94"/>
        <v>#VALUE!</v>
      </c>
      <c r="AE54" s="13" t="e">
        <f t="shared" si="95"/>
        <v>#VALUE!</v>
      </c>
      <c r="AF54" t="e">
        <f t="shared" si="96"/>
        <v>#VALUE!</v>
      </c>
      <c r="AG54" t="e">
        <f t="shared" si="97"/>
        <v>#VALUE!</v>
      </c>
      <c r="AH54" t="e">
        <f t="shared" si="98"/>
        <v>#VALUE!</v>
      </c>
      <c r="AI54" t="e">
        <f t="shared" si="99"/>
        <v>#VALUE!</v>
      </c>
      <c r="AJ54" s="13" t="e">
        <f t="shared" si="100"/>
        <v>#VALUE!</v>
      </c>
      <c r="AK54" t="e">
        <f t="shared" si="101"/>
        <v>#VALUE!</v>
      </c>
      <c r="AL54" t="e">
        <f t="shared" si="102"/>
        <v>#VALUE!</v>
      </c>
      <c r="AM54" t="e">
        <f t="shared" si="103"/>
        <v>#VALUE!</v>
      </c>
      <c r="AN54" t="e">
        <f t="shared" si="104"/>
        <v>#VALUE!</v>
      </c>
      <c r="AO54" s="13" t="e">
        <f t="shared" si="105"/>
        <v>#VALUE!</v>
      </c>
      <c r="AP54" t="e">
        <f t="shared" si="106"/>
        <v>#VALUE!</v>
      </c>
      <c r="AQ54" t="e">
        <f t="shared" si="107"/>
        <v>#VALUE!</v>
      </c>
      <c r="AR54" t="e">
        <f t="shared" si="108"/>
        <v>#VALUE!</v>
      </c>
      <c r="AS54" t="e">
        <f t="shared" si="109"/>
        <v>#VALUE!</v>
      </c>
      <c r="AT54" s="13" t="e">
        <f t="shared" si="110"/>
        <v>#VALUE!</v>
      </c>
      <c r="AU54" t="e">
        <f t="shared" si="111"/>
        <v>#VALUE!</v>
      </c>
      <c r="AW54" t="e">
        <f t="shared" si="76"/>
        <v>#VALUE!</v>
      </c>
      <c r="AX54" s="13" t="e">
        <f t="shared" si="77"/>
        <v>#VALUE!</v>
      </c>
      <c r="AY54" s="13"/>
      <c r="BA54" s="13">
        <f t="shared" si="0"/>
        <v>0</v>
      </c>
      <c r="BB54" s="241">
        <v>1.35</v>
      </c>
      <c r="BC54" t="e">
        <f t="shared" si="38"/>
        <v>#VALUE!</v>
      </c>
      <c r="BD54" t="e">
        <f t="shared" si="39"/>
        <v>#VALUE!</v>
      </c>
    </row>
    <row r="55" spans="1:56" ht="12.75">
      <c r="A55" s="1" t="s">
        <v>37</v>
      </c>
      <c r="B55" s="1" t="s">
        <v>117</v>
      </c>
      <c r="C55" s="149">
        <v>0.004846036374735772</v>
      </c>
      <c r="D55" s="13">
        <v>1.52</v>
      </c>
      <c r="E55" s="5">
        <f>F55*$D55</f>
        <v>0.622049966841836</v>
      </c>
      <c r="F55" s="239">
        <v>0.40924339923805</v>
      </c>
      <c r="G55" s="6">
        <f>H55*$D55</f>
        <v>0.6438194313930584</v>
      </c>
      <c r="H55" s="229">
        <v>0.42356541539017</v>
      </c>
      <c r="I55" s="229">
        <v>0.42356541539017</v>
      </c>
      <c r="J55" s="12">
        <f t="shared" si="80"/>
        <v>0</v>
      </c>
      <c r="K55" s="149">
        <v>0.004846036374735772</v>
      </c>
      <c r="L55" s="127">
        <f t="shared" si="6"/>
        <v>0.00845681314880654</v>
      </c>
      <c r="M55" s="127">
        <f t="shared" si="7"/>
        <v>118.24785322839065</v>
      </c>
      <c r="N55" s="127">
        <f t="shared" si="8"/>
        <v>0.00517688271040455</v>
      </c>
      <c r="O55" s="13" t="e">
        <f t="shared" si="81"/>
        <v>#VALUE!</v>
      </c>
      <c r="P55" s="13" t="e">
        <f t="shared" si="82"/>
        <v>#VALUE!</v>
      </c>
      <c r="Q55" s="134">
        <v>1.5256243270408227</v>
      </c>
      <c r="R55" s="13" t="e">
        <f t="shared" si="83"/>
        <v>#VALUE!</v>
      </c>
      <c r="S55" s="13" t="e">
        <f t="shared" si="84"/>
        <v>#VALUE!</v>
      </c>
      <c r="T55" s="13" t="e">
        <f t="shared" si="85"/>
        <v>#VALUE!</v>
      </c>
      <c r="U55" s="13" t="e">
        <f t="shared" si="86"/>
        <v>#VALUE!</v>
      </c>
      <c r="V55" s="13" t="e">
        <f t="shared" si="75"/>
        <v>#VALUE!</v>
      </c>
      <c r="W55" s="14" t="e">
        <f t="shared" si="87"/>
        <v>#VALUE!</v>
      </c>
      <c r="X55" t="e">
        <f t="shared" si="88"/>
        <v>#VALUE!</v>
      </c>
      <c r="Y55" t="e">
        <f t="shared" si="89"/>
        <v>#VALUE!</v>
      </c>
      <c r="Z55" t="e">
        <f t="shared" si="90"/>
        <v>#VALUE!</v>
      </c>
      <c r="AA55" t="e">
        <f t="shared" si="91"/>
        <v>#VALUE!</v>
      </c>
      <c r="AB55" t="e">
        <f t="shared" si="92"/>
        <v>#VALUE!</v>
      </c>
      <c r="AC55" t="e">
        <f t="shared" si="93"/>
        <v>#VALUE!</v>
      </c>
      <c r="AD55" t="e">
        <f t="shared" si="94"/>
        <v>#VALUE!</v>
      </c>
      <c r="AE55" s="13" t="e">
        <f t="shared" si="95"/>
        <v>#VALUE!</v>
      </c>
      <c r="AF55" t="e">
        <f t="shared" si="96"/>
        <v>#VALUE!</v>
      </c>
      <c r="AG55" t="e">
        <f t="shared" si="97"/>
        <v>#VALUE!</v>
      </c>
      <c r="AH55" t="e">
        <f t="shared" si="98"/>
        <v>#VALUE!</v>
      </c>
      <c r="AI55" t="e">
        <f t="shared" si="99"/>
        <v>#VALUE!</v>
      </c>
      <c r="AJ55" s="13" t="e">
        <f t="shared" si="100"/>
        <v>#VALUE!</v>
      </c>
      <c r="AK55" t="e">
        <f t="shared" si="101"/>
        <v>#VALUE!</v>
      </c>
      <c r="AL55" t="e">
        <f t="shared" si="102"/>
        <v>#VALUE!</v>
      </c>
      <c r="AM55" t="e">
        <f t="shared" si="103"/>
        <v>#VALUE!</v>
      </c>
      <c r="AN55" t="e">
        <f t="shared" si="104"/>
        <v>#VALUE!</v>
      </c>
      <c r="AO55" s="13" t="e">
        <f t="shared" si="105"/>
        <v>#VALUE!</v>
      </c>
      <c r="AP55" t="e">
        <f t="shared" si="106"/>
        <v>#VALUE!</v>
      </c>
      <c r="AQ55" t="e">
        <f t="shared" si="107"/>
        <v>#VALUE!</v>
      </c>
      <c r="AR55" t="e">
        <f t="shared" si="108"/>
        <v>#VALUE!</v>
      </c>
      <c r="AS55" t="e">
        <f t="shared" si="109"/>
        <v>#VALUE!</v>
      </c>
      <c r="AT55" s="13" t="e">
        <f t="shared" si="110"/>
        <v>#VALUE!</v>
      </c>
      <c r="AU55" t="e">
        <f t="shared" si="111"/>
        <v>#VALUE!</v>
      </c>
      <c r="AW55" t="e">
        <f t="shared" si="76"/>
        <v>#VALUE!</v>
      </c>
      <c r="AX55" s="13" t="e">
        <f t="shared" si="77"/>
        <v>#VALUE!</v>
      </c>
      <c r="AY55" s="13"/>
      <c r="BA55" s="13">
        <f t="shared" si="0"/>
        <v>0</v>
      </c>
      <c r="BB55" s="241">
        <v>1.52</v>
      </c>
      <c r="BC55" t="e">
        <f t="shared" si="38"/>
        <v>#VALUE!</v>
      </c>
      <c r="BD55" t="e">
        <f t="shared" si="39"/>
        <v>#VALUE!</v>
      </c>
    </row>
    <row r="56" spans="1:56" ht="12.75">
      <c r="A56" s="1" t="s">
        <v>38</v>
      </c>
      <c r="B56" s="3"/>
      <c r="C56" s="151">
        <f>SUM(C57)</f>
        <v>0.008060912694421173</v>
      </c>
      <c r="D56" s="13"/>
      <c r="E56" s="5">
        <f>SUM(E57)</f>
        <v>1.196894224638342</v>
      </c>
      <c r="F56" s="239"/>
      <c r="G56" s="6">
        <f>SUM(G57)</f>
        <v>1.4029089549197293</v>
      </c>
      <c r="H56" s="229"/>
      <c r="I56" s="229"/>
      <c r="J56" s="12">
        <f t="shared" si="80"/>
        <v>0</v>
      </c>
      <c r="K56" s="151"/>
      <c r="L56" s="127"/>
      <c r="M56" s="127"/>
      <c r="N56" s="127"/>
      <c r="P56" s="13"/>
      <c r="Q56" s="134"/>
      <c r="T56" s="13">
        <f t="shared" si="85"/>
        <v>0</v>
      </c>
      <c r="U56" s="13">
        <f t="shared" si="86"/>
        <v>0</v>
      </c>
      <c r="V56" s="13" t="e">
        <f t="shared" si="75"/>
        <v>#VALUE!</v>
      </c>
      <c r="W56" s="14">
        <f t="shared" si="87"/>
        <v>0</v>
      </c>
      <c r="X56">
        <f t="shared" si="88"/>
        <v>0</v>
      </c>
      <c r="Y56">
        <f t="shared" si="89"/>
        <v>0</v>
      </c>
      <c r="Z56">
        <f t="shared" si="90"/>
        <v>0</v>
      </c>
      <c r="AA56" t="e">
        <f t="shared" si="91"/>
        <v>#VALUE!</v>
      </c>
      <c r="AB56">
        <f t="shared" si="92"/>
        <v>0</v>
      </c>
      <c r="AC56">
        <f t="shared" si="93"/>
        <v>0</v>
      </c>
      <c r="AD56">
        <f t="shared" si="94"/>
        <v>0</v>
      </c>
      <c r="AE56" s="13">
        <f t="shared" si="95"/>
        <v>0</v>
      </c>
      <c r="AF56" t="e">
        <f t="shared" si="96"/>
        <v>#VALUE!</v>
      </c>
      <c r="AG56">
        <f t="shared" si="97"/>
        <v>0</v>
      </c>
      <c r="AH56">
        <f t="shared" si="98"/>
        <v>0</v>
      </c>
      <c r="AI56">
        <f t="shared" si="99"/>
        <v>0</v>
      </c>
      <c r="AJ56" s="13">
        <f t="shared" si="100"/>
        <v>0</v>
      </c>
      <c r="AK56" t="e">
        <f t="shared" si="101"/>
        <v>#VALUE!</v>
      </c>
      <c r="AL56">
        <f t="shared" si="102"/>
        <v>0</v>
      </c>
      <c r="AM56">
        <f t="shared" si="103"/>
        <v>0</v>
      </c>
      <c r="AN56">
        <f t="shared" si="104"/>
        <v>0</v>
      </c>
      <c r="AO56" s="13">
        <f t="shared" si="105"/>
        <v>0</v>
      </c>
      <c r="AP56" t="e">
        <f t="shared" si="106"/>
        <v>#VALUE!</v>
      </c>
      <c r="AQ56">
        <f t="shared" si="107"/>
        <v>0</v>
      </c>
      <c r="AR56">
        <f t="shared" si="108"/>
        <v>0</v>
      </c>
      <c r="AS56">
        <f t="shared" si="109"/>
        <v>0</v>
      </c>
      <c r="AT56" s="13">
        <f t="shared" si="110"/>
        <v>0</v>
      </c>
      <c r="AU56" t="e">
        <f t="shared" si="111"/>
        <v>#VALUE!</v>
      </c>
      <c r="AW56">
        <f t="shared" si="76"/>
        <v>0</v>
      </c>
      <c r="AX56" s="13" t="e">
        <f t="shared" si="77"/>
        <v>#VALUE!</v>
      </c>
      <c r="AY56" s="13" t="e">
        <f>SUM(AW57:AX57)</f>
        <v>#VALUE!</v>
      </c>
      <c r="BA56" s="13" t="e">
        <f t="shared" si="0"/>
        <v>#VALUE!</v>
      </c>
      <c r="BB56" s="241"/>
      <c r="BC56">
        <f t="shared" si="38"/>
        <v>0</v>
      </c>
      <c r="BD56">
        <f t="shared" si="39"/>
        <v>0</v>
      </c>
    </row>
    <row r="57" spans="1:56" ht="12.75">
      <c r="A57" s="1" t="s">
        <v>39</v>
      </c>
      <c r="B57" s="1" t="s">
        <v>122</v>
      </c>
      <c r="C57" s="149">
        <v>0.008060912694421173</v>
      </c>
      <c r="D57" s="13">
        <v>2.52</v>
      </c>
      <c r="E57" s="5">
        <f>F57*$D57</f>
        <v>1.196894224638342</v>
      </c>
      <c r="F57" s="239">
        <v>0.47495802565013573</v>
      </c>
      <c r="G57" s="6">
        <f>H57*$D57</f>
        <v>1.4029089549197293</v>
      </c>
      <c r="H57" s="229">
        <v>0.5567099027459244</v>
      </c>
      <c r="I57" s="229">
        <v>0.5567099027459244</v>
      </c>
      <c r="J57" s="12">
        <f t="shared" si="80"/>
        <v>0</v>
      </c>
      <c r="K57" s="149">
        <v>0.008060912694421173</v>
      </c>
      <c r="L57" s="127">
        <f t="shared" si="6"/>
        <v>0.01406709054454414</v>
      </c>
      <c r="M57" s="127">
        <f t="shared" si="7"/>
        <v>71.08790526608544</v>
      </c>
      <c r="N57" s="127">
        <f t="shared" si="8"/>
        <v>0.0031122235004137585</v>
      </c>
      <c r="O57" s="13" t="e">
        <f t="shared" si="81"/>
        <v>#VALUE!</v>
      </c>
      <c r="P57" s="13" t="e">
        <f t="shared" si="82"/>
        <v>#VALUE!</v>
      </c>
      <c r="Q57" s="134">
        <v>2.5377284761779504</v>
      </c>
      <c r="R57" s="13" t="e">
        <f t="shared" si="83"/>
        <v>#VALUE!</v>
      </c>
      <c r="S57" s="13" t="e">
        <f t="shared" si="84"/>
        <v>#VALUE!</v>
      </c>
      <c r="T57" s="13" t="e">
        <f t="shared" si="85"/>
        <v>#VALUE!</v>
      </c>
      <c r="U57" s="13" t="e">
        <f t="shared" si="86"/>
        <v>#VALUE!</v>
      </c>
      <c r="V57" s="13" t="e">
        <f t="shared" si="75"/>
        <v>#VALUE!</v>
      </c>
      <c r="W57" s="14" t="e">
        <f t="shared" si="87"/>
        <v>#VALUE!</v>
      </c>
      <c r="X57" t="e">
        <f t="shared" si="88"/>
        <v>#VALUE!</v>
      </c>
      <c r="Y57" t="e">
        <f t="shared" si="89"/>
        <v>#VALUE!</v>
      </c>
      <c r="Z57" t="e">
        <f t="shared" si="90"/>
        <v>#VALUE!</v>
      </c>
      <c r="AA57" t="e">
        <f t="shared" si="91"/>
        <v>#VALUE!</v>
      </c>
      <c r="AB57" t="e">
        <f t="shared" si="92"/>
        <v>#VALUE!</v>
      </c>
      <c r="AC57" t="e">
        <f t="shared" si="93"/>
        <v>#VALUE!</v>
      </c>
      <c r="AD57" t="e">
        <f t="shared" si="94"/>
        <v>#VALUE!</v>
      </c>
      <c r="AE57" s="13" t="e">
        <f t="shared" si="95"/>
        <v>#VALUE!</v>
      </c>
      <c r="AF57" t="e">
        <f t="shared" si="96"/>
        <v>#VALUE!</v>
      </c>
      <c r="AG57" t="e">
        <f t="shared" si="97"/>
        <v>#VALUE!</v>
      </c>
      <c r="AH57" t="e">
        <f t="shared" si="98"/>
        <v>#VALUE!</v>
      </c>
      <c r="AI57" t="e">
        <f t="shared" si="99"/>
        <v>#VALUE!</v>
      </c>
      <c r="AJ57" s="13" t="e">
        <f t="shared" si="100"/>
        <v>#VALUE!</v>
      </c>
      <c r="AK57" t="e">
        <f t="shared" si="101"/>
        <v>#VALUE!</v>
      </c>
      <c r="AL57" t="e">
        <f t="shared" si="102"/>
        <v>#VALUE!</v>
      </c>
      <c r="AM57" t="e">
        <f t="shared" si="103"/>
        <v>#VALUE!</v>
      </c>
      <c r="AN57" t="e">
        <f t="shared" si="104"/>
        <v>#VALUE!</v>
      </c>
      <c r="AO57" s="13" t="e">
        <f t="shared" si="105"/>
        <v>#VALUE!</v>
      </c>
      <c r="AP57" t="e">
        <f t="shared" si="106"/>
        <v>#VALUE!</v>
      </c>
      <c r="AQ57" t="e">
        <f t="shared" si="107"/>
        <v>#VALUE!</v>
      </c>
      <c r="AR57" t="e">
        <f t="shared" si="108"/>
        <v>#VALUE!</v>
      </c>
      <c r="AS57" t="e">
        <f t="shared" si="109"/>
        <v>#VALUE!</v>
      </c>
      <c r="AT57" s="13" t="e">
        <f t="shared" si="110"/>
        <v>#VALUE!</v>
      </c>
      <c r="AU57" t="e">
        <f t="shared" si="111"/>
        <v>#VALUE!</v>
      </c>
      <c r="AW57" t="e">
        <f t="shared" si="76"/>
        <v>#VALUE!</v>
      </c>
      <c r="AX57" s="13" t="e">
        <f t="shared" si="77"/>
        <v>#VALUE!</v>
      </c>
      <c r="AY57" s="13"/>
      <c r="BA57" s="13">
        <f t="shared" si="0"/>
        <v>0</v>
      </c>
      <c r="BB57" s="241">
        <v>2.52</v>
      </c>
      <c r="BC57" t="e">
        <f t="shared" si="38"/>
        <v>#VALUE!</v>
      </c>
      <c r="BD57" t="e">
        <f t="shared" si="39"/>
        <v>#VALUE!</v>
      </c>
    </row>
    <row r="58" spans="1:56" ht="12.75">
      <c r="A58" s="1" t="s">
        <v>40</v>
      </c>
      <c r="B58" s="3"/>
      <c r="C58" s="151">
        <f>SUM(C59:C60)</f>
        <v>0.05486103066480992</v>
      </c>
      <c r="D58" s="13"/>
      <c r="E58" s="5" t="e">
        <f>SUM(E59:E60)</f>
        <v>#VALUE!</v>
      </c>
      <c r="F58" s="239"/>
      <c r="G58" s="6" t="e">
        <f>SUM(G59:G60)</f>
        <v>#VALUE!</v>
      </c>
      <c r="H58" s="229"/>
      <c r="I58" s="229"/>
      <c r="J58" s="12">
        <f t="shared" si="80"/>
        <v>0</v>
      </c>
      <c r="K58" s="151"/>
      <c r="L58" s="127"/>
      <c r="M58" s="127"/>
      <c r="N58" s="127"/>
      <c r="P58" s="13"/>
      <c r="Q58" s="134"/>
      <c r="T58" s="13">
        <f t="shared" si="85"/>
        <v>0</v>
      </c>
      <c r="U58" s="13">
        <f t="shared" si="86"/>
        <v>0</v>
      </c>
      <c r="V58" s="13" t="e">
        <f t="shared" si="75"/>
        <v>#VALUE!</v>
      </c>
      <c r="W58" s="14">
        <f t="shared" si="87"/>
        <v>0</v>
      </c>
      <c r="X58">
        <f t="shared" si="88"/>
        <v>0</v>
      </c>
      <c r="Y58">
        <f t="shared" si="89"/>
        <v>0</v>
      </c>
      <c r="Z58">
        <f t="shared" si="90"/>
        <v>0</v>
      </c>
      <c r="AA58" t="e">
        <f t="shared" si="91"/>
        <v>#VALUE!</v>
      </c>
      <c r="AB58">
        <f t="shared" si="92"/>
        <v>0</v>
      </c>
      <c r="AC58">
        <f t="shared" si="93"/>
        <v>0</v>
      </c>
      <c r="AD58">
        <f t="shared" si="94"/>
        <v>0</v>
      </c>
      <c r="AE58" s="13">
        <f t="shared" si="95"/>
        <v>0</v>
      </c>
      <c r="AF58" t="e">
        <f t="shared" si="96"/>
        <v>#VALUE!</v>
      </c>
      <c r="AG58">
        <f t="shared" si="97"/>
        <v>0</v>
      </c>
      <c r="AH58">
        <f t="shared" si="98"/>
        <v>0</v>
      </c>
      <c r="AI58">
        <f t="shared" si="99"/>
        <v>0</v>
      </c>
      <c r="AJ58" s="13">
        <f t="shared" si="100"/>
        <v>0</v>
      </c>
      <c r="AK58" t="e">
        <f t="shared" si="101"/>
        <v>#VALUE!</v>
      </c>
      <c r="AL58">
        <f t="shared" si="102"/>
        <v>0</v>
      </c>
      <c r="AM58">
        <f t="shared" si="103"/>
        <v>0</v>
      </c>
      <c r="AN58">
        <f t="shared" si="104"/>
        <v>0</v>
      </c>
      <c r="AO58" s="13">
        <f t="shared" si="105"/>
        <v>0</v>
      </c>
      <c r="AP58" t="e">
        <f t="shared" si="106"/>
        <v>#VALUE!</v>
      </c>
      <c r="AQ58">
        <f t="shared" si="107"/>
        <v>0</v>
      </c>
      <c r="AR58">
        <f t="shared" si="108"/>
        <v>0</v>
      </c>
      <c r="AS58">
        <f t="shared" si="109"/>
        <v>0</v>
      </c>
      <c r="AT58" s="13">
        <f t="shared" si="110"/>
        <v>0</v>
      </c>
      <c r="AU58" t="e">
        <f t="shared" si="111"/>
        <v>#VALUE!</v>
      </c>
      <c r="AW58">
        <f t="shared" si="76"/>
        <v>0</v>
      </c>
      <c r="AX58" s="13" t="e">
        <f t="shared" si="77"/>
        <v>#VALUE!</v>
      </c>
      <c r="AY58" s="13" t="e">
        <f>SUM(AW59:AX60)</f>
        <v>#VALUE!</v>
      </c>
      <c r="BA58" s="13" t="e">
        <f t="shared" si="0"/>
        <v>#VALUE!</v>
      </c>
      <c r="BB58" s="241"/>
      <c r="BC58">
        <f t="shared" si="38"/>
        <v>0</v>
      </c>
      <c r="BD58">
        <f t="shared" si="39"/>
        <v>0</v>
      </c>
    </row>
    <row r="59" spans="1:56" ht="12.75">
      <c r="A59" s="1" t="s">
        <v>228</v>
      </c>
      <c r="B59" s="1" t="s">
        <v>290</v>
      </c>
      <c r="C59" s="149">
        <v>0.022272415419898228</v>
      </c>
      <c r="D59" s="13">
        <v>7.01</v>
      </c>
      <c r="E59" s="5" t="e">
        <f>F59*$D59</f>
        <v>#VALUE!</v>
      </c>
      <c r="F59" s="230" t="s">
        <v>323</v>
      </c>
      <c r="G59" s="6" t="e">
        <f>H59*$D59</f>
        <v>#VALUE!</v>
      </c>
      <c r="H59" s="230" t="s">
        <v>323</v>
      </c>
      <c r="I59" s="230" t="s">
        <v>323</v>
      </c>
      <c r="J59" s="12" t="e">
        <f t="shared" si="80"/>
        <v>#VALUE!</v>
      </c>
      <c r="K59" s="149">
        <v>0.022272415419898228</v>
      </c>
      <c r="L59" s="127">
        <f t="shared" si="6"/>
        <v>0.03886756949672025</v>
      </c>
      <c r="M59" s="127">
        <f t="shared" si="7"/>
        <v>25.728390350839472</v>
      </c>
      <c r="N59" s="127">
        <f t="shared" si="8"/>
        <v>0.0011263871227881308</v>
      </c>
      <c r="O59" s="13" t="e">
        <f t="shared" si="81"/>
        <v>#VALUE!</v>
      </c>
      <c r="P59" s="13" t="e">
        <f t="shared" si="82"/>
        <v>#VALUE!</v>
      </c>
      <c r="Q59" s="134">
        <v>7.0117795573518755</v>
      </c>
      <c r="R59" s="13" t="e">
        <f t="shared" si="83"/>
        <v>#VALUE!</v>
      </c>
      <c r="S59" s="13" t="e">
        <f t="shared" si="84"/>
        <v>#VALUE!</v>
      </c>
      <c r="T59" s="13" t="e">
        <f t="shared" si="85"/>
        <v>#VALUE!</v>
      </c>
      <c r="U59" s="13" t="e">
        <f t="shared" si="86"/>
        <v>#VALUE!</v>
      </c>
      <c r="V59" s="13" t="e">
        <f t="shared" si="75"/>
        <v>#VALUE!</v>
      </c>
      <c r="W59" s="14" t="e">
        <f t="shared" si="87"/>
        <v>#VALUE!</v>
      </c>
      <c r="X59" t="e">
        <f t="shared" si="88"/>
        <v>#VALUE!</v>
      </c>
      <c r="Y59" t="e">
        <f t="shared" si="89"/>
        <v>#VALUE!</v>
      </c>
      <c r="Z59" t="e">
        <f t="shared" si="90"/>
        <v>#VALUE!</v>
      </c>
      <c r="AA59" t="e">
        <f t="shared" si="91"/>
        <v>#VALUE!</v>
      </c>
      <c r="AB59" t="e">
        <f t="shared" si="92"/>
        <v>#VALUE!</v>
      </c>
      <c r="AC59" t="e">
        <f t="shared" si="93"/>
        <v>#VALUE!</v>
      </c>
      <c r="AD59" t="e">
        <f t="shared" si="94"/>
        <v>#VALUE!</v>
      </c>
      <c r="AE59" s="13" t="e">
        <f t="shared" si="95"/>
        <v>#VALUE!</v>
      </c>
      <c r="AF59" t="e">
        <f t="shared" si="96"/>
        <v>#VALUE!</v>
      </c>
      <c r="AG59" t="e">
        <f t="shared" si="97"/>
        <v>#VALUE!</v>
      </c>
      <c r="AH59" t="e">
        <f t="shared" si="98"/>
        <v>#VALUE!</v>
      </c>
      <c r="AI59" t="e">
        <f t="shared" si="99"/>
        <v>#VALUE!</v>
      </c>
      <c r="AJ59" s="13" t="e">
        <f t="shared" si="100"/>
        <v>#VALUE!</v>
      </c>
      <c r="AK59" t="e">
        <f t="shared" si="101"/>
        <v>#VALUE!</v>
      </c>
      <c r="AL59" t="e">
        <f t="shared" si="102"/>
        <v>#VALUE!</v>
      </c>
      <c r="AM59" t="e">
        <f t="shared" si="103"/>
        <v>#VALUE!</v>
      </c>
      <c r="AN59" t="e">
        <f t="shared" si="104"/>
        <v>#VALUE!</v>
      </c>
      <c r="AO59" s="13" t="e">
        <f t="shared" si="105"/>
        <v>#VALUE!</v>
      </c>
      <c r="AP59" t="e">
        <f t="shared" si="106"/>
        <v>#VALUE!</v>
      </c>
      <c r="AQ59" t="e">
        <f t="shared" si="107"/>
        <v>#VALUE!</v>
      </c>
      <c r="AR59" t="e">
        <f t="shared" si="108"/>
        <v>#VALUE!</v>
      </c>
      <c r="AS59" t="e">
        <f t="shared" si="109"/>
        <v>#VALUE!</v>
      </c>
      <c r="AT59" s="13" t="e">
        <f t="shared" si="110"/>
        <v>#VALUE!</v>
      </c>
      <c r="AU59" t="e">
        <f t="shared" si="111"/>
        <v>#VALUE!</v>
      </c>
      <c r="AW59" t="e">
        <f t="shared" si="76"/>
        <v>#VALUE!</v>
      </c>
      <c r="AX59" s="13" t="e">
        <f t="shared" si="77"/>
        <v>#VALUE!</v>
      </c>
      <c r="AY59" s="13"/>
      <c r="BA59" s="13">
        <f t="shared" si="0"/>
        <v>0</v>
      </c>
      <c r="BB59" s="241">
        <v>7.01</v>
      </c>
      <c r="BC59" t="e">
        <f t="shared" si="38"/>
        <v>#VALUE!</v>
      </c>
      <c r="BD59" t="e">
        <f t="shared" si="39"/>
        <v>#VALUE!</v>
      </c>
    </row>
    <row r="60" spans="1:56" ht="12.75">
      <c r="A60" s="1" t="s">
        <v>41</v>
      </c>
      <c r="B60" s="1" t="s">
        <v>123</v>
      </c>
      <c r="C60" s="149">
        <v>0.03258861524491169</v>
      </c>
      <c r="D60" s="13">
        <v>10.25</v>
      </c>
      <c r="E60" s="5">
        <f>F60*$D60</f>
        <v>15.373846782440141</v>
      </c>
      <c r="F60" s="239">
        <v>1.49988749096977</v>
      </c>
      <c r="G60" s="6">
        <f>H60*$D60</f>
        <v>15.421883984530107</v>
      </c>
      <c r="H60" s="229">
        <v>1.50457404727123</v>
      </c>
      <c r="I60" s="229">
        <v>1.50457404727123</v>
      </c>
      <c r="J60" s="12">
        <f>I60-H60</f>
        <v>0</v>
      </c>
      <c r="K60" s="149">
        <v>0.03258861524491169</v>
      </c>
      <c r="L60" s="127">
        <f t="shared" si="6"/>
        <v>0.05687035931908233</v>
      </c>
      <c r="M60" s="127">
        <f t="shared" si="7"/>
        <v>17.583852326117782</v>
      </c>
      <c r="N60" s="127">
        <f t="shared" si="8"/>
        <v>0.0007698198200145446</v>
      </c>
      <c r="O60" s="13" t="e">
        <f>N60*$O$7</f>
        <v>#VALUE!</v>
      </c>
      <c r="P60" s="13" t="e">
        <f>O60/I60</f>
        <v>#VALUE!</v>
      </c>
      <c r="Q60" s="134">
        <v>10.259515273432413</v>
      </c>
      <c r="R60" s="13" t="e">
        <f aca="true" t="shared" si="112" ref="R60:R73">IF(P60&lt;Q60,P60*H60,0)</f>
        <v>#VALUE!</v>
      </c>
      <c r="S60" s="13" t="e">
        <f aca="true" t="shared" si="113" ref="S60:S73">IF(P60&lt;Q60,P50:P60,0)</f>
        <v>#VALUE!</v>
      </c>
      <c r="T60" s="13" t="e">
        <f aca="true" t="shared" si="114" ref="T60:T75">IF(S60=0,Q60*I60,0)</f>
        <v>#VALUE!</v>
      </c>
      <c r="U60" s="13" t="e">
        <f aca="true" t="shared" si="115" ref="U60:U75">IF(S60=0,0,S60*I60)</f>
        <v>#VALUE!</v>
      </c>
      <c r="V60" s="13" t="e">
        <f t="shared" si="75"/>
        <v>#VALUE!</v>
      </c>
      <c r="W60" s="14" t="e">
        <f aca="true" t="shared" si="116" ref="W60:W75">IF(I60=0,0,V60/I60)</f>
        <v>#VALUE!</v>
      </c>
      <c r="X60" t="e">
        <f aca="true" t="shared" si="117" ref="X60:X75">IF(W60&lt;Q60,W60,0)</f>
        <v>#VALUE!</v>
      </c>
      <c r="Y60" t="e">
        <f aca="true" t="shared" si="118" ref="Y60:Y75">IF(X60=0,Q60*I60,0)</f>
        <v>#VALUE!</v>
      </c>
      <c r="Z60" t="e">
        <f aca="true" t="shared" si="119" ref="Z60:Z75">IF(X60=0,0,I60*X60)</f>
        <v>#VALUE!</v>
      </c>
      <c r="AA60" t="e">
        <f aca="true" t="shared" si="120" ref="AA60:AA75">$AA$7/$Z$7*Z60</f>
        <v>#VALUE!</v>
      </c>
      <c r="AB60" t="e">
        <f aca="true" t="shared" si="121" ref="AB60:AB75">IF(I60=0,0,AA60/I60)</f>
        <v>#VALUE!</v>
      </c>
      <c r="AC60" t="e">
        <f aca="true" t="shared" si="122" ref="AC60:AC75">IF(AB60&lt;Q60,AB60,0)</f>
        <v>#VALUE!</v>
      </c>
      <c r="AD60" t="e">
        <f aca="true" t="shared" si="123" ref="AD60:AD75">IF(AC60=0,$Q60*$I60,0)</f>
        <v>#VALUE!</v>
      </c>
      <c r="AE60" s="13" t="e">
        <f aca="true" t="shared" si="124" ref="AE60:AE75">IF(AC60=0,0,AC60*$I60)</f>
        <v>#VALUE!</v>
      </c>
      <c r="AF60" t="e">
        <f aca="true" t="shared" si="125" ref="AF60:AF75">$AF$7/$AE$7*AE60</f>
        <v>#VALUE!</v>
      </c>
      <c r="AG60" t="e">
        <f aca="true" t="shared" si="126" ref="AG60:AG75">IF($I60=0,0,AF60/$I60)</f>
        <v>#VALUE!</v>
      </c>
      <c r="AH60" t="e">
        <f aca="true" t="shared" si="127" ref="AH60:AH75">IF(AG60&lt;$Q60,AG60,0)</f>
        <v>#VALUE!</v>
      </c>
      <c r="AI60" t="e">
        <f aca="true" t="shared" si="128" ref="AI60:AI75">IF(AH60=0,$Q60*$I60,0)</f>
        <v>#VALUE!</v>
      </c>
      <c r="AJ60" s="13" t="e">
        <f aca="true" t="shared" si="129" ref="AJ60:AJ75">IF(AH60=0,0,AH60*$I60)</f>
        <v>#VALUE!</v>
      </c>
      <c r="AK60" t="e">
        <f aca="true" t="shared" si="130" ref="AK60:AK75">$AK$7/$AJ$7*AJ60</f>
        <v>#VALUE!</v>
      </c>
      <c r="AL60" t="e">
        <f aca="true" t="shared" si="131" ref="AL60:AL75">IF($I60=0,0,AK60/$I60)</f>
        <v>#VALUE!</v>
      </c>
      <c r="AM60" t="e">
        <f aca="true" t="shared" si="132" ref="AM60:AM75">IF(AL60&lt;$Q60,AL60,0)</f>
        <v>#VALUE!</v>
      </c>
      <c r="AN60" t="e">
        <f aca="true" t="shared" si="133" ref="AN60:AN75">IF(AM60=0,$Q60*$I60,0)</f>
        <v>#VALUE!</v>
      </c>
      <c r="AO60" s="13" t="e">
        <f aca="true" t="shared" si="134" ref="AO60:AO75">IF(AM60=0,0,AM60*$I60)</f>
        <v>#VALUE!</v>
      </c>
      <c r="AP60" t="e">
        <f aca="true" t="shared" si="135" ref="AP60:AP75">$AP$7/$AO$7*AO60</f>
        <v>#VALUE!</v>
      </c>
      <c r="AQ60" t="e">
        <f aca="true" t="shared" si="136" ref="AQ60:AQ75">IF($I60=0,0,AP60/$I60)</f>
        <v>#VALUE!</v>
      </c>
      <c r="AR60" t="e">
        <f aca="true" t="shared" si="137" ref="AR60:AR75">IF(AQ60&lt;$Q60,AQ60,0)</f>
        <v>#VALUE!</v>
      </c>
      <c r="AS60" t="e">
        <f aca="true" t="shared" si="138" ref="AS60:AS75">IF(AR60=0,$Q60*$I60,0)</f>
        <v>#VALUE!</v>
      </c>
      <c r="AT60" s="13" t="e">
        <f aca="true" t="shared" si="139" ref="AT60:AT75">IF(AR60=0,0,AR60*$I60)</f>
        <v>#VALUE!</v>
      </c>
      <c r="AU60" t="e">
        <f aca="true" t="shared" si="140" ref="AU60:AU75">$AU$7/$AT$7*AT60</f>
        <v>#VALUE!</v>
      </c>
      <c r="AW60" t="e">
        <f t="shared" si="76"/>
        <v>#VALUE!</v>
      </c>
      <c r="AX60" s="13" t="e">
        <f t="shared" si="77"/>
        <v>#VALUE!</v>
      </c>
      <c r="AY60" s="13"/>
      <c r="BA60" s="13">
        <f t="shared" si="0"/>
        <v>0</v>
      </c>
      <c r="BB60" s="241">
        <v>10.25</v>
      </c>
      <c r="BC60" t="e">
        <f t="shared" si="38"/>
        <v>#VALUE!</v>
      </c>
      <c r="BD60" t="e">
        <f t="shared" si="39"/>
        <v>#VALUE!</v>
      </c>
    </row>
    <row r="61" spans="1:56" ht="12.75">
      <c r="A61" s="1" t="s">
        <v>42</v>
      </c>
      <c r="B61" s="3"/>
      <c r="C61" s="151">
        <f>(C62+C63+C66+C71)</f>
        <v>0.04696173475176896</v>
      </c>
      <c r="D61" s="13"/>
      <c r="E61" s="84">
        <f>E62+E63+E66+E71</f>
        <v>80.41791543600313</v>
      </c>
      <c r="F61" s="239"/>
      <c r="G61" s="6">
        <f>(G62+G63+G66+G71)</f>
        <v>83.21537034128804</v>
      </c>
      <c r="H61" s="229"/>
      <c r="I61" s="229"/>
      <c r="J61" s="12">
        <f>I61-H61</f>
        <v>0</v>
      </c>
      <c r="K61" s="151"/>
      <c r="L61" s="127"/>
      <c r="M61" s="127"/>
      <c r="N61" s="127"/>
      <c r="Q61" s="5"/>
      <c r="T61" s="13">
        <f t="shared" si="114"/>
        <v>0</v>
      </c>
      <c r="U61" s="13">
        <f t="shared" si="115"/>
        <v>0</v>
      </c>
      <c r="V61" s="13" t="e">
        <f t="shared" si="75"/>
        <v>#VALUE!</v>
      </c>
      <c r="W61" s="14">
        <f t="shared" si="116"/>
        <v>0</v>
      </c>
      <c r="X61">
        <f t="shared" si="117"/>
        <v>0</v>
      </c>
      <c r="Y61">
        <f t="shared" si="118"/>
        <v>0</v>
      </c>
      <c r="Z61">
        <f t="shared" si="119"/>
        <v>0</v>
      </c>
      <c r="AA61" t="e">
        <f t="shared" si="120"/>
        <v>#VALUE!</v>
      </c>
      <c r="AB61">
        <f t="shared" si="121"/>
        <v>0</v>
      </c>
      <c r="AC61">
        <f t="shared" si="122"/>
        <v>0</v>
      </c>
      <c r="AD61">
        <f t="shared" si="123"/>
        <v>0</v>
      </c>
      <c r="AE61" s="13">
        <f t="shared" si="124"/>
        <v>0</v>
      </c>
      <c r="AF61" t="e">
        <f t="shared" si="125"/>
        <v>#VALUE!</v>
      </c>
      <c r="AG61">
        <f t="shared" si="126"/>
        <v>0</v>
      </c>
      <c r="AH61">
        <f t="shared" si="127"/>
        <v>0</v>
      </c>
      <c r="AI61">
        <f t="shared" si="128"/>
        <v>0</v>
      </c>
      <c r="AJ61" s="13">
        <f t="shared" si="129"/>
        <v>0</v>
      </c>
      <c r="AK61" t="e">
        <f t="shared" si="130"/>
        <v>#VALUE!</v>
      </c>
      <c r="AL61">
        <f t="shared" si="131"/>
        <v>0</v>
      </c>
      <c r="AM61">
        <f t="shared" si="132"/>
        <v>0</v>
      </c>
      <c r="AN61">
        <f t="shared" si="133"/>
        <v>0</v>
      </c>
      <c r="AO61" s="13">
        <f t="shared" si="134"/>
        <v>0</v>
      </c>
      <c r="AP61" t="e">
        <f t="shared" si="135"/>
        <v>#VALUE!</v>
      </c>
      <c r="AQ61">
        <f t="shared" si="136"/>
        <v>0</v>
      </c>
      <c r="AR61">
        <f t="shared" si="137"/>
        <v>0</v>
      </c>
      <c r="AS61">
        <f t="shared" si="138"/>
        <v>0</v>
      </c>
      <c r="AT61" s="13">
        <f t="shared" si="139"/>
        <v>0</v>
      </c>
      <c r="AU61" t="e">
        <f t="shared" si="140"/>
        <v>#VALUE!</v>
      </c>
      <c r="AW61">
        <f t="shared" si="76"/>
        <v>0</v>
      </c>
      <c r="AX61" s="13" t="e">
        <f t="shared" si="77"/>
        <v>#VALUE!</v>
      </c>
      <c r="AY61" s="13" t="e">
        <f>SUM(AY62+AY63+AY66+AY71)</f>
        <v>#VALUE!</v>
      </c>
      <c r="BA61" s="13" t="e">
        <f t="shared" si="0"/>
        <v>#VALUE!</v>
      </c>
      <c r="BB61" s="241"/>
      <c r="BC61">
        <f t="shared" si="38"/>
        <v>0</v>
      </c>
      <c r="BD61">
        <f t="shared" si="39"/>
        <v>0</v>
      </c>
    </row>
    <row r="62" spans="1:56" ht="12.75">
      <c r="A62" s="129" t="s">
        <v>124</v>
      </c>
      <c r="B62" s="1" t="s">
        <v>125</v>
      </c>
      <c r="C62" s="149">
        <v>0.0033789361991002666</v>
      </c>
      <c r="D62" s="240">
        <v>1</v>
      </c>
      <c r="E62" s="5">
        <f>F62*$D62</f>
        <v>44.13138876123609</v>
      </c>
      <c r="F62" s="239">
        <v>44.13138876123609</v>
      </c>
      <c r="G62" s="6">
        <f>H62*$D62</f>
        <v>46.77543228793486</v>
      </c>
      <c r="H62" s="229">
        <v>46.77543228793486</v>
      </c>
      <c r="I62" s="229">
        <v>46.77543228793486</v>
      </c>
      <c r="J62" s="12">
        <f aca="true" t="shared" si="141" ref="J62:J75">I62-H62</f>
        <v>0</v>
      </c>
      <c r="K62" s="149"/>
      <c r="L62" s="127"/>
      <c r="M62" s="127"/>
      <c r="N62" s="127"/>
      <c r="Q62" s="5">
        <v>1</v>
      </c>
      <c r="T62" s="13">
        <v>0</v>
      </c>
      <c r="U62" s="13">
        <f t="shared" si="115"/>
        <v>0</v>
      </c>
      <c r="V62" s="13" t="e">
        <f t="shared" si="75"/>
        <v>#VALUE!</v>
      </c>
      <c r="W62" s="14" t="e">
        <f t="shared" si="116"/>
        <v>#VALUE!</v>
      </c>
      <c r="X62" t="e">
        <f t="shared" si="117"/>
        <v>#VALUE!</v>
      </c>
      <c r="Y62">
        <v>0</v>
      </c>
      <c r="Z62" t="e">
        <f t="shared" si="119"/>
        <v>#VALUE!</v>
      </c>
      <c r="AA62" t="e">
        <f t="shared" si="120"/>
        <v>#VALUE!</v>
      </c>
      <c r="AB62" t="e">
        <f t="shared" si="121"/>
        <v>#VALUE!</v>
      </c>
      <c r="AC62" t="e">
        <f t="shared" si="122"/>
        <v>#VALUE!</v>
      </c>
      <c r="AD62">
        <v>0</v>
      </c>
      <c r="AE62" s="13" t="e">
        <f t="shared" si="124"/>
        <v>#VALUE!</v>
      </c>
      <c r="AF62" t="e">
        <f t="shared" si="125"/>
        <v>#VALUE!</v>
      </c>
      <c r="AG62" t="e">
        <f t="shared" si="126"/>
        <v>#VALUE!</v>
      </c>
      <c r="AH62" t="e">
        <f t="shared" si="127"/>
        <v>#VALUE!</v>
      </c>
      <c r="AI62">
        <v>0</v>
      </c>
      <c r="AJ62" s="13" t="e">
        <f t="shared" si="129"/>
        <v>#VALUE!</v>
      </c>
      <c r="AK62" t="e">
        <f t="shared" si="130"/>
        <v>#VALUE!</v>
      </c>
      <c r="AL62" t="e">
        <f t="shared" si="131"/>
        <v>#VALUE!</v>
      </c>
      <c r="AM62" t="e">
        <f t="shared" si="132"/>
        <v>#VALUE!</v>
      </c>
      <c r="AN62">
        <v>0</v>
      </c>
      <c r="AO62" s="13" t="e">
        <f t="shared" si="134"/>
        <v>#VALUE!</v>
      </c>
      <c r="AP62" t="e">
        <f t="shared" si="135"/>
        <v>#VALUE!</v>
      </c>
      <c r="AQ62" t="e">
        <f t="shared" si="136"/>
        <v>#VALUE!</v>
      </c>
      <c r="AR62" t="e">
        <f t="shared" si="137"/>
        <v>#VALUE!</v>
      </c>
      <c r="AS62">
        <v>0</v>
      </c>
      <c r="AT62" s="13" t="e">
        <f t="shared" si="139"/>
        <v>#VALUE!</v>
      </c>
      <c r="AU62" t="e">
        <f t="shared" si="140"/>
        <v>#VALUE!</v>
      </c>
      <c r="AW62">
        <f t="shared" si="76"/>
        <v>0</v>
      </c>
      <c r="AX62" s="13" t="e">
        <f t="shared" si="77"/>
        <v>#VALUE!</v>
      </c>
      <c r="AY62" s="16" t="e">
        <f>SUM(AW62:AX62)</f>
        <v>#VALUE!</v>
      </c>
      <c r="BA62" s="13" t="e">
        <f t="shared" si="0"/>
        <v>#VALUE!</v>
      </c>
      <c r="BB62" s="241">
        <v>1</v>
      </c>
      <c r="BC62" t="e">
        <f t="shared" si="38"/>
        <v>#VALUE!</v>
      </c>
      <c r="BD62" t="e">
        <f t="shared" si="39"/>
        <v>#VALUE!</v>
      </c>
    </row>
    <row r="63" spans="1:56" ht="12.75">
      <c r="A63" s="1" t="s">
        <v>43</v>
      </c>
      <c r="B63" s="3"/>
      <c r="C63" s="151">
        <f>SUM(C64:C65)</f>
        <v>0.008357712616429671</v>
      </c>
      <c r="D63" s="13"/>
      <c r="E63" s="5">
        <f>SUM(E64:E65)</f>
        <v>24.796185665134004</v>
      </c>
      <c r="F63" s="239"/>
      <c r="G63" s="6">
        <f>SUM(G64:G65)</f>
        <v>24.810092025486306</v>
      </c>
      <c r="H63" s="229"/>
      <c r="I63" s="229"/>
      <c r="J63" s="12">
        <f t="shared" si="141"/>
        <v>0</v>
      </c>
      <c r="K63" s="151"/>
      <c r="L63" s="127"/>
      <c r="M63" s="127"/>
      <c r="N63" s="127"/>
      <c r="Q63" s="5"/>
      <c r="T63" s="13">
        <f t="shared" si="114"/>
        <v>0</v>
      </c>
      <c r="U63" s="13">
        <f t="shared" si="115"/>
        <v>0</v>
      </c>
      <c r="V63" s="13" t="e">
        <f t="shared" si="75"/>
        <v>#VALUE!</v>
      </c>
      <c r="W63" s="14">
        <f t="shared" si="116"/>
        <v>0</v>
      </c>
      <c r="X63">
        <f t="shared" si="117"/>
        <v>0</v>
      </c>
      <c r="Y63">
        <f t="shared" si="118"/>
        <v>0</v>
      </c>
      <c r="Z63">
        <f t="shared" si="119"/>
        <v>0</v>
      </c>
      <c r="AA63" t="e">
        <f t="shared" si="120"/>
        <v>#VALUE!</v>
      </c>
      <c r="AB63">
        <f t="shared" si="121"/>
        <v>0</v>
      </c>
      <c r="AC63">
        <f t="shared" si="122"/>
        <v>0</v>
      </c>
      <c r="AD63">
        <f t="shared" si="123"/>
        <v>0</v>
      </c>
      <c r="AE63" s="13">
        <f t="shared" si="124"/>
        <v>0</v>
      </c>
      <c r="AF63" t="e">
        <f t="shared" si="125"/>
        <v>#VALUE!</v>
      </c>
      <c r="AG63">
        <f t="shared" si="126"/>
        <v>0</v>
      </c>
      <c r="AH63">
        <f t="shared" si="127"/>
        <v>0</v>
      </c>
      <c r="AI63">
        <f t="shared" si="128"/>
        <v>0</v>
      </c>
      <c r="AJ63" s="13">
        <f t="shared" si="129"/>
        <v>0</v>
      </c>
      <c r="AK63" t="e">
        <f t="shared" si="130"/>
        <v>#VALUE!</v>
      </c>
      <c r="AL63">
        <f t="shared" si="131"/>
        <v>0</v>
      </c>
      <c r="AM63">
        <f t="shared" si="132"/>
        <v>0</v>
      </c>
      <c r="AN63">
        <f t="shared" si="133"/>
        <v>0</v>
      </c>
      <c r="AO63" s="13">
        <f t="shared" si="134"/>
        <v>0</v>
      </c>
      <c r="AP63" t="e">
        <f t="shared" si="135"/>
        <v>#VALUE!</v>
      </c>
      <c r="AQ63">
        <f t="shared" si="136"/>
        <v>0</v>
      </c>
      <c r="AR63">
        <f t="shared" si="137"/>
        <v>0</v>
      </c>
      <c r="AS63">
        <f t="shared" si="138"/>
        <v>0</v>
      </c>
      <c r="AT63" s="13">
        <f t="shared" si="139"/>
        <v>0</v>
      </c>
      <c r="AU63" t="e">
        <f t="shared" si="140"/>
        <v>#VALUE!</v>
      </c>
      <c r="AW63">
        <f t="shared" si="76"/>
        <v>0</v>
      </c>
      <c r="AX63" s="13" t="e">
        <f t="shared" si="77"/>
        <v>#VALUE!</v>
      </c>
      <c r="AY63" s="16" t="e">
        <f>SUM(AW64:AX65)</f>
        <v>#VALUE!</v>
      </c>
      <c r="BA63" s="13" t="e">
        <f t="shared" si="0"/>
        <v>#VALUE!</v>
      </c>
      <c r="BB63" s="241"/>
      <c r="BC63">
        <f t="shared" si="38"/>
        <v>0</v>
      </c>
      <c r="BD63">
        <f t="shared" si="39"/>
        <v>0</v>
      </c>
    </row>
    <row r="64" spans="1:56" ht="12.75">
      <c r="A64" s="129" t="s">
        <v>251</v>
      </c>
      <c r="B64" s="8" t="s">
        <v>264</v>
      </c>
      <c r="C64" s="146">
        <v>0.0033789361991002666</v>
      </c>
      <c r="D64" s="240">
        <v>1</v>
      </c>
      <c r="E64" s="5">
        <f>F64*$D64</f>
        <v>22.29032066549089</v>
      </c>
      <c r="F64" s="239">
        <v>22.29032066549089</v>
      </c>
      <c r="G64" s="6">
        <f>H64*$D64</f>
        <v>22.30721927134597</v>
      </c>
      <c r="H64" s="229">
        <v>22.30721927134597</v>
      </c>
      <c r="I64" s="229">
        <v>22.30721927134597</v>
      </c>
      <c r="J64" s="12">
        <f t="shared" si="141"/>
        <v>0</v>
      </c>
      <c r="K64" s="146"/>
      <c r="L64" s="127"/>
      <c r="M64" s="127"/>
      <c r="N64" s="127"/>
      <c r="Q64" s="9">
        <v>1</v>
      </c>
      <c r="R64" s="13">
        <f t="shared" si="112"/>
        <v>0</v>
      </c>
      <c r="S64" s="13">
        <f t="shared" si="113"/>
        <v>0</v>
      </c>
      <c r="T64" s="13">
        <v>0</v>
      </c>
      <c r="U64" s="13">
        <f t="shared" si="115"/>
        <v>0</v>
      </c>
      <c r="V64" s="13" t="e">
        <f t="shared" si="75"/>
        <v>#VALUE!</v>
      </c>
      <c r="W64" s="14" t="e">
        <f t="shared" si="116"/>
        <v>#VALUE!</v>
      </c>
      <c r="X64" t="e">
        <f t="shared" si="117"/>
        <v>#VALUE!</v>
      </c>
      <c r="Y64">
        <v>0</v>
      </c>
      <c r="Z64" t="e">
        <f t="shared" si="119"/>
        <v>#VALUE!</v>
      </c>
      <c r="AA64" t="e">
        <f t="shared" si="120"/>
        <v>#VALUE!</v>
      </c>
      <c r="AB64" t="e">
        <f t="shared" si="121"/>
        <v>#VALUE!</v>
      </c>
      <c r="AC64" t="e">
        <f t="shared" si="122"/>
        <v>#VALUE!</v>
      </c>
      <c r="AD64">
        <v>0</v>
      </c>
      <c r="AE64" s="13" t="e">
        <f t="shared" si="124"/>
        <v>#VALUE!</v>
      </c>
      <c r="AF64" t="e">
        <f t="shared" si="125"/>
        <v>#VALUE!</v>
      </c>
      <c r="AG64" t="e">
        <f t="shared" si="126"/>
        <v>#VALUE!</v>
      </c>
      <c r="AH64" t="e">
        <f t="shared" si="127"/>
        <v>#VALUE!</v>
      </c>
      <c r="AI64">
        <v>0</v>
      </c>
      <c r="AJ64" s="13" t="e">
        <f t="shared" si="129"/>
        <v>#VALUE!</v>
      </c>
      <c r="AK64" t="e">
        <f t="shared" si="130"/>
        <v>#VALUE!</v>
      </c>
      <c r="AL64" t="e">
        <f t="shared" si="131"/>
        <v>#VALUE!</v>
      </c>
      <c r="AM64" t="e">
        <f t="shared" si="132"/>
        <v>#VALUE!</v>
      </c>
      <c r="AN64">
        <v>0</v>
      </c>
      <c r="AO64" s="13" t="e">
        <f t="shared" si="134"/>
        <v>#VALUE!</v>
      </c>
      <c r="AP64" t="e">
        <f t="shared" si="135"/>
        <v>#VALUE!</v>
      </c>
      <c r="AQ64" t="e">
        <f t="shared" si="136"/>
        <v>#VALUE!</v>
      </c>
      <c r="AR64" t="e">
        <f t="shared" si="137"/>
        <v>#VALUE!</v>
      </c>
      <c r="AS64">
        <v>0</v>
      </c>
      <c r="AT64" s="13" t="e">
        <f t="shared" si="139"/>
        <v>#VALUE!</v>
      </c>
      <c r="AU64" t="e">
        <f t="shared" si="140"/>
        <v>#VALUE!</v>
      </c>
      <c r="AW64">
        <f t="shared" si="76"/>
        <v>0</v>
      </c>
      <c r="AX64" s="13" t="e">
        <f t="shared" si="77"/>
        <v>#VALUE!</v>
      </c>
      <c r="AY64" s="13">
        <v>0</v>
      </c>
      <c r="BA64" s="13">
        <f t="shared" si="0"/>
        <v>0</v>
      </c>
      <c r="BB64" s="241">
        <v>1</v>
      </c>
      <c r="BC64" t="e">
        <f t="shared" si="38"/>
        <v>#VALUE!</v>
      </c>
      <c r="BD64" t="e">
        <f t="shared" si="39"/>
        <v>#VALUE!</v>
      </c>
    </row>
    <row r="65" spans="1:56" ht="12.75">
      <c r="A65" s="129" t="s">
        <v>44</v>
      </c>
      <c r="B65" s="8" t="s">
        <v>263</v>
      </c>
      <c r="C65" s="146">
        <v>0.0049787764173294035</v>
      </c>
      <c r="D65" s="240">
        <v>1.4734745268807201</v>
      </c>
      <c r="E65" s="5">
        <f>F65*$D65</f>
        <v>2.5058649996431153</v>
      </c>
      <c r="F65" s="239">
        <v>1.7006503702157103</v>
      </c>
      <c r="G65" s="6">
        <f>H65*$D65</f>
        <v>2.502872754140333</v>
      </c>
      <c r="H65" s="229">
        <v>1.69861962896556</v>
      </c>
      <c r="I65" s="229">
        <v>1.69861962896556</v>
      </c>
      <c r="J65" s="12">
        <f t="shared" si="141"/>
        <v>0</v>
      </c>
      <c r="K65" s="146"/>
      <c r="L65" s="127"/>
      <c r="M65" s="127"/>
      <c r="N65" s="127"/>
      <c r="Q65" s="9">
        <v>1.4734745268807201</v>
      </c>
      <c r="R65" s="13">
        <f t="shared" si="112"/>
        <v>0</v>
      </c>
      <c r="S65" s="13">
        <f t="shared" si="113"/>
        <v>0</v>
      </c>
      <c r="T65" s="13">
        <v>0</v>
      </c>
      <c r="U65" s="13">
        <f t="shared" si="115"/>
        <v>0</v>
      </c>
      <c r="V65" s="13" t="e">
        <f t="shared" si="75"/>
        <v>#VALUE!</v>
      </c>
      <c r="W65" s="14" t="e">
        <f t="shared" si="116"/>
        <v>#VALUE!</v>
      </c>
      <c r="X65" t="e">
        <f t="shared" si="117"/>
        <v>#VALUE!</v>
      </c>
      <c r="Y65">
        <v>0</v>
      </c>
      <c r="Z65" t="e">
        <f t="shared" si="119"/>
        <v>#VALUE!</v>
      </c>
      <c r="AA65" t="e">
        <f t="shared" si="120"/>
        <v>#VALUE!</v>
      </c>
      <c r="AB65" t="e">
        <f t="shared" si="121"/>
        <v>#VALUE!</v>
      </c>
      <c r="AC65" t="e">
        <f t="shared" si="122"/>
        <v>#VALUE!</v>
      </c>
      <c r="AD65">
        <v>0</v>
      </c>
      <c r="AE65" s="13" t="e">
        <f t="shared" si="124"/>
        <v>#VALUE!</v>
      </c>
      <c r="AF65" t="e">
        <f t="shared" si="125"/>
        <v>#VALUE!</v>
      </c>
      <c r="AG65" t="e">
        <f t="shared" si="126"/>
        <v>#VALUE!</v>
      </c>
      <c r="AH65" t="e">
        <f t="shared" si="127"/>
        <v>#VALUE!</v>
      </c>
      <c r="AI65">
        <v>0</v>
      </c>
      <c r="AJ65" s="13" t="e">
        <f t="shared" si="129"/>
        <v>#VALUE!</v>
      </c>
      <c r="AK65" t="e">
        <f t="shared" si="130"/>
        <v>#VALUE!</v>
      </c>
      <c r="AL65" t="e">
        <f t="shared" si="131"/>
        <v>#VALUE!</v>
      </c>
      <c r="AM65" t="e">
        <f t="shared" si="132"/>
        <v>#VALUE!</v>
      </c>
      <c r="AN65">
        <v>0</v>
      </c>
      <c r="AO65" s="13" t="e">
        <f t="shared" si="134"/>
        <v>#VALUE!</v>
      </c>
      <c r="AP65" t="e">
        <f t="shared" si="135"/>
        <v>#VALUE!</v>
      </c>
      <c r="AQ65" t="e">
        <f t="shared" si="136"/>
        <v>#VALUE!</v>
      </c>
      <c r="AR65" t="e">
        <f t="shared" si="137"/>
        <v>#VALUE!</v>
      </c>
      <c r="AS65">
        <v>0</v>
      </c>
      <c r="AT65" s="13" t="e">
        <f t="shared" si="139"/>
        <v>#VALUE!</v>
      </c>
      <c r="AU65" t="e">
        <f t="shared" si="140"/>
        <v>#VALUE!</v>
      </c>
      <c r="AW65">
        <f t="shared" si="76"/>
        <v>0</v>
      </c>
      <c r="AX65" s="13" t="e">
        <f t="shared" si="77"/>
        <v>#VALUE!</v>
      </c>
      <c r="AY65" s="13">
        <v>0</v>
      </c>
      <c r="BA65" s="13">
        <f t="shared" si="0"/>
        <v>0</v>
      </c>
      <c r="BB65" s="241">
        <v>1.4734745268807201</v>
      </c>
      <c r="BC65" t="e">
        <f t="shared" si="38"/>
        <v>#VALUE!</v>
      </c>
      <c r="BD65" t="e">
        <f t="shared" si="39"/>
        <v>#VALUE!</v>
      </c>
    </row>
    <row r="66" spans="1:56" ht="12.75">
      <c r="A66" s="1" t="s">
        <v>45</v>
      </c>
      <c r="B66" s="3"/>
      <c r="C66" s="151">
        <f>SUM(C67:C70)</f>
        <v>0.03272858644233468</v>
      </c>
      <c r="D66" s="13"/>
      <c r="E66" s="5">
        <f>SUM(E67:E70)</f>
        <v>10.427931712193605</v>
      </c>
      <c r="F66" s="239"/>
      <c r="G66" s="6">
        <f>SUM(G67:G70)</f>
        <v>10.541319691428656</v>
      </c>
      <c r="H66" s="229"/>
      <c r="I66" s="229"/>
      <c r="J66" s="12">
        <f t="shared" si="141"/>
        <v>0</v>
      </c>
      <c r="K66" s="151"/>
      <c r="L66" s="127"/>
      <c r="M66" s="127"/>
      <c r="N66" s="127"/>
      <c r="Q66" s="5"/>
      <c r="T66" s="13">
        <v>0</v>
      </c>
      <c r="U66" s="13">
        <f t="shared" si="115"/>
        <v>0</v>
      </c>
      <c r="V66" s="13" t="e">
        <f t="shared" si="75"/>
        <v>#VALUE!</v>
      </c>
      <c r="W66" s="14">
        <f t="shared" si="116"/>
        <v>0</v>
      </c>
      <c r="X66">
        <f t="shared" si="117"/>
        <v>0</v>
      </c>
      <c r="Y66">
        <f t="shared" si="118"/>
        <v>0</v>
      </c>
      <c r="Z66">
        <f t="shared" si="119"/>
        <v>0</v>
      </c>
      <c r="AA66" t="e">
        <f t="shared" si="120"/>
        <v>#VALUE!</v>
      </c>
      <c r="AB66">
        <f t="shared" si="121"/>
        <v>0</v>
      </c>
      <c r="AC66">
        <f t="shared" si="122"/>
        <v>0</v>
      </c>
      <c r="AD66">
        <f t="shared" si="123"/>
        <v>0</v>
      </c>
      <c r="AE66" s="13">
        <f t="shared" si="124"/>
        <v>0</v>
      </c>
      <c r="AF66" t="e">
        <f t="shared" si="125"/>
        <v>#VALUE!</v>
      </c>
      <c r="AG66">
        <f t="shared" si="126"/>
        <v>0</v>
      </c>
      <c r="AH66">
        <f t="shared" si="127"/>
        <v>0</v>
      </c>
      <c r="AI66">
        <f t="shared" si="128"/>
        <v>0</v>
      </c>
      <c r="AJ66" s="13">
        <f t="shared" si="129"/>
        <v>0</v>
      </c>
      <c r="AK66" t="e">
        <f t="shared" si="130"/>
        <v>#VALUE!</v>
      </c>
      <c r="AL66">
        <f t="shared" si="131"/>
        <v>0</v>
      </c>
      <c r="AM66">
        <f t="shared" si="132"/>
        <v>0</v>
      </c>
      <c r="AN66">
        <f t="shared" si="133"/>
        <v>0</v>
      </c>
      <c r="AO66" s="13">
        <f t="shared" si="134"/>
        <v>0</v>
      </c>
      <c r="AP66" t="e">
        <f t="shared" si="135"/>
        <v>#VALUE!</v>
      </c>
      <c r="AQ66">
        <f t="shared" si="136"/>
        <v>0</v>
      </c>
      <c r="AR66">
        <f t="shared" si="137"/>
        <v>0</v>
      </c>
      <c r="AS66">
        <f t="shared" si="138"/>
        <v>0</v>
      </c>
      <c r="AT66" s="13">
        <f t="shared" si="139"/>
        <v>0</v>
      </c>
      <c r="AU66" t="e">
        <f t="shared" si="140"/>
        <v>#VALUE!</v>
      </c>
      <c r="AW66">
        <f t="shared" si="76"/>
        <v>0</v>
      </c>
      <c r="AX66" s="13" t="e">
        <f t="shared" si="77"/>
        <v>#VALUE!</v>
      </c>
      <c r="AY66" s="13" t="e">
        <f>SUM(AW67:AX70)</f>
        <v>#VALUE!</v>
      </c>
      <c r="BA66" s="13" t="e">
        <f t="shared" si="0"/>
        <v>#VALUE!</v>
      </c>
      <c r="BB66" s="241"/>
      <c r="BC66">
        <f t="shared" si="38"/>
        <v>0</v>
      </c>
      <c r="BD66">
        <f t="shared" si="39"/>
        <v>0</v>
      </c>
    </row>
    <row r="67" spans="1:56" ht="12.75">
      <c r="A67" s="129" t="s">
        <v>46</v>
      </c>
      <c r="B67" s="8" t="s">
        <v>128</v>
      </c>
      <c r="C67" s="146">
        <v>0.0017781344347605015</v>
      </c>
      <c r="D67" s="240">
        <v>0.5262409024574001</v>
      </c>
      <c r="E67" s="5">
        <f>F67*$D67</f>
        <v>7.619038371620542</v>
      </c>
      <c r="F67" s="239">
        <v>14.47823294624521</v>
      </c>
      <c r="G67" s="6">
        <f>H67*$D67</f>
        <v>7.666013564545974</v>
      </c>
      <c r="H67" s="229">
        <v>14.56749851398438</v>
      </c>
      <c r="I67" s="229">
        <v>14.56749851398438</v>
      </c>
      <c r="J67" s="12">
        <f t="shared" si="141"/>
        <v>0</v>
      </c>
      <c r="K67" s="146"/>
      <c r="L67" s="127"/>
      <c r="M67" s="127"/>
      <c r="N67" s="127"/>
      <c r="Q67" s="9">
        <v>0.5262409024574001</v>
      </c>
      <c r="R67" s="13">
        <f t="shared" si="112"/>
        <v>0</v>
      </c>
      <c r="S67" s="13">
        <f t="shared" si="113"/>
        <v>0</v>
      </c>
      <c r="T67" s="13">
        <v>0</v>
      </c>
      <c r="U67" s="13">
        <f t="shared" si="115"/>
        <v>0</v>
      </c>
      <c r="V67" s="13" t="e">
        <f t="shared" si="75"/>
        <v>#VALUE!</v>
      </c>
      <c r="W67" s="14" t="e">
        <f t="shared" si="116"/>
        <v>#VALUE!</v>
      </c>
      <c r="X67" t="e">
        <f t="shared" si="117"/>
        <v>#VALUE!</v>
      </c>
      <c r="Y67">
        <v>0</v>
      </c>
      <c r="Z67" t="e">
        <f t="shared" si="119"/>
        <v>#VALUE!</v>
      </c>
      <c r="AA67" t="e">
        <f t="shared" si="120"/>
        <v>#VALUE!</v>
      </c>
      <c r="AB67" t="e">
        <f t="shared" si="121"/>
        <v>#VALUE!</v>
      </c>
      <c r="AC67" t="e">
        <f t="shared" si="122"/>
        <v>#VALUE!</v>
      </c>
      <c r="AD67">
        <v>0</v>
      </c>
      <c r="AE67" s="13" t="e">
        <f t="shared" si="124"/>
        <v>#VALUE!</v>
      </c>
      <c r="AF67" t="e">
        <f t="shared" si="125"/>
        <v>#VALUE!</v>
      </c>
      <c r="AG67" t="e">
        <f t="shared" si="126"/>
        <v>#VALUE!</v>
      </c>
      <c r="AH67" t="e">
        <f t="shared" si="127"/>
        <v>#VALUE!</v>
      </c>
      <c r="AI67">
        <v>0</v>
      </c>
      <c r="AJ67" s="13" t="e">
        <f t="shared" si="129"/>
        <v>#VALUE!</v>
      </c>
      <c r="AK67" t="e">
        <f t="shared" si="130"/>
        <v>#VALUE!</v>
      </c>
      <c r="AL67" t="e">
        <f t="shared" si="131"/>
        <v>#VALUE!</v>
      </c>
      <c r="AM67" t="e">
        <f t="shared" si="132"/>
        <v>#VALUE!</v>
      </c>
      <c r="AN67">
        <v>0</v>
      </c>
      <c r="AO67" s="13" t="e">
        <f t="shared" si="134"/>
        <v>#VALUE!</v>
      </c>
      <c r="AP67" t="e">
        <f t="shared" si="135"/>
        <v>#VALUE!</v>
      </c>
      <c r="AQ67" t="e">
        <f t="shared" si="136"/>
        <v>#VALUE!</v>
      </c>
      <c r="AR67" t="e">
        <f t="shared" si="137"/>
        <v>#VALUE!</v>
      </c>
      <c r="AS67">
        <v>0</v>
      </c>
      <c r="AT67" s="13" t="e">
        <f t="shared" si="139"/>
        <v>#VALUE!</v>
      </c>
      <c r="AU67" t="e">
        <f t="shared" si="140"/>
        <v>#VALUE!</v>
      </c>
      <c r="AW67">
        <f t="shared" si="76"/>
        <v>0</v>
      </c>
      <c r="AX67" s="13" t="e">
        <f t="shared" si="77"/>
        <v>#VALUE!</v>
      </c>
      <c r="AY67" s="13"/>
      <c r="BA67" s="13">
        <f t="shared" si="0"/>
        <v>0</v>
      </c>
      <c r="BB67" s="241">
        <v>0.5262409024574001</v>
      </c>
      <c r="BC67" t="e">
        <f t="shared" si="38"/>
        <v>#VALUE!</v>
      </c>
      <c r="BD67" t="e">
        <f t="shared" si="39"/>
        <v>#VALUE!</v>
      </c>
    </row>
    <row r="68" spans="1:56" ht="12.75">
      <c r="A68" s="1" t="s">
        <v>47</v>
      </c>
      <c r="B68" s="1" t="s">
        <v>129</v>
      </c>
      <c r="C68" s="149">
        <v>0.003286735631378517</v>
      </c>
      <c r="D68" s="13">
        <v>1.03</v>
      </c>
      <c r="E68" s="5">
        <f>F68*$D68</f>
        <v>0.5036447190723927</v>
      </c>
      <c r="F68" s="239">
        <v>0.48897545541009</v>
      </c>
      <c r="G68" s="6">
        <f>H68*$D68</f>
        <v>0.5019020449061532</v>
      </c>
      <c r="H68" s="229">
        <v>0.487283538743838</v>
      </c>
      <c r="I68" s="229">
        <v>0.487283538743838</v>
      </c>
      <c r="J68" s="12">
        <f t="shared" si="141"/>
        <v>0</v>
      </c>
      <c r="K68" s="149">
        <v>0.003286735631378517</v>
      </c>
      <c r="L68" s="127">
        <f t="shared" si="6"/>
        <v>0.005735679007487503</v>
      </c>
      <c r="M68" s="127">
        <f t="shared" si="7"/>
        <v>174.34727408813745</v>
      </c>
      <c r="N68" s="127">
        <f t="shared" si="8"/>
        <v>0.007632911416072446</v>
      </c>
      <c r="O68" s="13" t="e">
        <f>N68*$O$7</f>
        <v>#VALUE!</v>
      </c>
      <c r="P68" s="13" t="e">
        <f aca="true" t="shared" si="142" ref="P68:P81">O68/I68</f>
        <v>#VALUE!</v>
      </c>
      <c r="Q68" s="5">
        <v>1.034726825808514</v>
      </c>
      <c r="R68" s="13" t="e">
        <f t="shared" si="112"/>
        <v>#VALUE!</v>
      </c>
      <c r="S68" s="13" t="e">
        <f t="shared" si="113"/>
        <v>#VALUE!</v>
      </c>
      <c r="T68" s="13" t="e">
        <f t="shared" si="114"/>
        <v>#VALUE!</v>
      </c>
      <c r="U68" s="13" t="e">
        <f t="shared" si="115"/>
        <v>#VALUE!</v>
      </c>
      <c r="V68" s="13" t="e">
        <f t="shared" si="75"/>
        <v>#VALUE!</v>
      </c>
      <c r="W68" s="14" t="e">
        <f t="shared" si="116"/>
        <v>#VALUE!</v>
      </c>
      <c r="X68" t="e">
        <f t="shared" si="117"/>
        <v>#VALUE!</v>
      </c>
      <c r="Y68" t="e">
        <f t="shared" si="118"/>
        <v>#VALUE!</v>
      </c>
      <c r="Z68" t="e">
        <f t="shared" si="119"/>
        <v>#VALUE!</v>
      </c>
      <c r="AA68" t="e">
        <f t="shared" si="120"/>
        <v>#VALUE!</v>
      </c>
      <c r="AB68" t="e">
        <f t="shared" si="121"/>
        <v>#VALUE!</v>
      </c>
      <c r="AC68" t="e">
        <f t="shared" si="122"/>
        <v>#VALUE!</v>
      </c>
      <c r="AD68" t="e">
        <f t="shared" si="123"/>
        <v>#VALUE!</v>
      </c>
      <c r="AE68" s="13" t="e">
        <f t="shared" si="124"/>
        <v>#VALUE!</v>
      </c>
      <c r="AF68" t="e">
        <f t="shared" si="125"/>
        <v>#VALUE!</v>
      </c>
      <c r="AG68" t="e">
        <f t="shared" si="126"/>
        <v>#VALUE!</v>
      </c>
      <c r="AH68" t="e">
        <f t="shared" si="127"/>
        <v>#VALUE!</v>
      </c>
      <c r="AI68" t="e">
        <f t="shared" si="128"/>
        <v>#VALUE!</v>
      </c>
      <c r="AJ68" s="13" t="e">
        <f t="shared" si="129"/>
        <v>#VALUE!</v>
      </c>
      <c r="AK68" t="e">
        <f t="shared" si="130"/>
        <v>#VALUE!</v>
      </c>
      <c r="AL68" t="e">
        <f t="shared" si="131"/>
        <v>#VALUE!</v>
      </c>
      <c r="AM68" t="e">
        <f t="shared" si="132"/>
        <v>#VALUE!</v>
      </c>
      <c r="AN68" t="e">
        <f t="shared" si="133"/>
        <v>#VALUE!</v>
      </c>
      <c r="AO68" s="13" t="e">
        <f t="shared" si="134"/>
        <v>#VALUE!</v>
      </c>
      <c r="AP68" t="e">
        <f t="shared" si="135"/>
        <v>#VALUE!</v>
      </c>
      <c r="AQ68" t="e">
        <f t="shared" si="136"/>
        <v>#VALUE!</v>
      </c>
      <c r="AR68" t="e">
        <f t="shared" si="137"/>
        <v>#VALUE!</v>
      </c>
      <c r="AS68" t="e">
        <f t="shared" si="138"/>
        <v>#VALUE!</v>
      </c>
      <c r="AT68" s="13" t="e">
        <f t="shared" si="139"/>
        <v>#VALUE!</v>
      </c>
      <c r="AU68" t="e">
        <f t="shared" si="140"/>
        <v>#VALUE!</v>
      </c>
      <c r="AW68" t="e">
        <f t="shared" si="76"/>
        <v>#VALUE!</v>
      </c>
      <c r="AX68" s="13" t="e">
        <f t="shared" si="77"/>
        <v>#VALUE!</v>
      </c>
      <c r="AY68" s="13"/>
      <c r="BA68" s="13">
        <f t="shared" si="0"/>
        <v>0</v>
      </c>
      <c r="BB68" s="241">
        <v>1.03</v>
      </c>
      <c r="BC68" t="e">
        <f t="shared" si="38"/>
        <v>#VALUE!</v>
      </c>
      <c r="BD68" t="e">
        <f t="shared" si="39"/>
        <v>#VALUE!</v>
      </c>
    </row>
    <row r="69" spans="1:56" ht="12.75">
      <c r="A69" s="1" t="s">
        <v>229</v>
      </c>
      <c r="B69" s="1" t="s">
        <v>130</v>
      </c>
      <c r="C69" s="149">
        <v>0.018320078701213428</v>
      </c>
      <c r="D69" s="13">
        <v>5.76</v>
      </c>
      <c r="E69" s="5">
        <f>F69*$D69</f>
        <v>1.5416004075228864</v>
      </c>
      <c r="F69" s="239">
        <v>0.26763895963939</v>
      </c>
      <c r="G69" s="6">
        <f>H69*$D69</f>
        <v>1.5603728206659262</v>
      </c>
      <c r="H69" s="229">
        <v>0.27089805914339</v>
      </c>
      <c r="I69" s="229">
        <v>0.27089805914339</v>
      </c>
      <c r="J69" s="12">
        <f t="shared" si="141"/>
        <v>0</v>
      </c>
      <c r="K69" s="149">
        <v>0.018320078701213428</v>
      </c>
      <c r="L69" s="127">
        <f t="shared" si="6"/>
        <v>0.03197035070873562</v>
      </c>
      <c r="M69" s="127">
        <f t="shared" si="7"/>
        <v>31.278981238287095</v>
      </c>
      <c r="N69" s="127">
        <f t="shared" si="8"/>
        <v>0.001369391602051333</v>
      </c>
      <c r="O69" s="13" t="e">
        <f>N69*$O$7</f>
        <v>#VALUE!</v>
      </c>
      <c r="P69" s="13" t="e">
        <f t="shared" si="142"/>
        <v>#VALUE!</v>
      </c>
      <c r="Q69" s="5">
        <v>5.767508862621277</v>
      </c>
      <c r="R69" s="13" t="e">
        <f t="shared" si="112"/>
        <v>#VALUE!</v>
      </c>
      <c r="S69" s="13" t="e">
        <f t="shared" si="113"/>
        <v>#VALUE!</v>
      </c>
      <c r="T69" s="13" t="e">
        <f t="shared" si="114"/>
        <v>#VALUE!</v>
      </c>
      <c r="U69" s="13" t="e">
        <f t="shared" si="115"/>
        <v>#VALUE!</v>
      </c>
      <c r="V69" s="13" t="e">
        <f t="shared" si="75"/>
        <v>#VALUE!</v>
      </c>
      <c r="W69" s="14" t="e">
        <f t="shared" si="116"/>
        <v>#VALUE!</v>
      </c>
      <c r="X69" t="e">
        <f t="shared" si="117"/>
        <v>#VALUE!</v>
      </c>
      <c r="Y69" t="e">
        <f t="shared" si="118"/>
        <v>#VALUE!</v>
      </c>
      <c r="Z69" t="e">
        <f t="shared" si="119"/>
        <v>#VALUE!</v>
      </c>
      <c r="AA69" t="e">
        <f t="shared" si="120"/>
        <v>#VALUE!</v>
      </c>
      <c r="AB69" t="e">
        <f t="shared" si="121"/>
        <v>#VALUE!</v>
      </c>
      <c r="AC69" t="e">
        <f t="shared" si="122"/>
        <v>#VALUE!</v>
      </c>
      <c r="AD69" t="e">
        <f t="shared" si="123"/>
        <v>#VALUE!</v>
      </c>
      <c r="AE69" s="13" t="e">
        <f t="shared" si="124"/>
        <v>#VALUE!</v>
      </c>
      <c r="AF69" t="e">
        <f t="shared" si="125"/>
        <v>#VALUE!</v>
      </c>
      <c r="AG69" t="e">
        <f t="shared" si="126"/>
        <v>#VALUE!</v>
      </c>
      <c r="AH69" t="e">
        <f t="shared" si="127"/>
        <v>#VALUE!</v>
      </c>
      <c r="AI69" t="e">
        <f t="shared" si="128"/>
        <v>#VALUE!</v>
      </c>
      <c r="AJ69" s="13" t="e">
        <f t="shared" si="129"/>
        <v>#VALUE!</v>
      </c>
      <c r="AK69" t="e">
        <f t="shared" si="130"/>
        <v>#VALUE!</v>
      </c>
      <c r="AL69" t="e">
        <f t="shared" si="131"/>
        <v>#VALUE!</v>
      </c>
      <c r="AM69" t="e">
        <f t="shared" si="132"/>
        <v>#VALUE!</v>
      </c>
      <c r="AN69" t="e">
        <f t="shared" si="133"/>
        <v>#VALUE!</v>
      </c>
      <c r="AO69" s="13" t="e">
        <f t="shared" si="134"/>
        <v>#VALUE!</v>
      </c>
      <c r="AP69" t="e">
        <f t="shared" si="135"/>
        <v>#VALUE!</v>
      </c>
      <c r="AQ69" t="e">
        <f t="shared" si="136"/>
        <v>#VALUE!</v>
      </c>
      <c r="AR69" t="e">
        <f t="shared" si="137"/>
        <v>#VALUE!</v>
      </c>
      <c r="AS69" t="e">
        <f t="shared" si="138"/>
        <v>#VALUE!</v>
      </c>
      <c r="AT69" s="13" t="e">
        <f t="shared" si="139"/>
        <v>#VALUE!</v>
      </c>
      <c r="AU69" t="e">
        <f t="shared" si="140"/>
        <v>#VALUE!</v>
      </c>
      <c r="AW69" t="e">
        <f t="shared" si="76"/>
        <v>#VALUE!</v>
      </c>
      <c r="AX69" s="13" t="e">
        <f t="shared" si="77"/>
        <v>#VALUE!</v>
      </c>
      <c r="AY69" s="13"/>
      <c r="BA69" s="13">
        <f t="shared" si="0"/>
        <v>0</v>
      </c>
      <c r="BB69" s="241">
        <v>5.76</v>
      </c>
      <c r="BC69" t="e">
        <f t="shared" si="38"/>
        <v>#VALUE!</v>
      </c>
      <c r="BD69" t="e">
        <f t="shared" si="39"/>
        <v>#VALUE!</v>
      </c>
    </row>
    <row r="70" spans="1:56" ht="12.75">
      <c r="A70" s="1" t="s">
        <v>230</v>
      </c>
      <c r="B70" s="1" t="s">
        <v>131</v>
      </c>
      <c r="C70" s="149">
        <v>0.00934363767498223</v>
      </c>
      <c r="D70" s="13">
        <v>2.93</v>
      </c>
      <c r="E70" s="5">
        <f>F70*$D70</f>
        <v>0.7636482139777844</v>
      </c>
      <c r="F70" s="239">
        <v>0.26063078975351</v>
      </c>
      <c r="G70" s="6">
        <f>H70*$D70</f>
        <v>0.8130312613106039</v>
      </c>
      <c r="H70" s="229">
        <v>0.27748507211966</v>
      </c>
      <c r="I70" s="229">
        <v>0.27748507211966</v>
      </c>
      <c r="J70" s="12">
        <f t="shared" si="141"/>
        <v>0</v>
      </c>
      <c r="K70" s="149">
        <v>0.00934363767498223</v>
      </c>
      <c r="L70" s="127">
        <f t="shared" si="6"/>
        <v>0.016305572603503682</v>
      </c>
      <c r="M70" s="127">
        <f t="shared" si="7"/>
        <v>61.32872633894032</v>
      </c>
      <c r="N70" s="127">
        <f t="shared" si="8"/>
        <v>0.0026849673323199436</v>
      </c>
      <c r="O70" s="13" t="e">
        <f>N70*$O$7</f>
        <v>#VALUE!</v>
      </c>
      <c r="P70" s="13" t="e">
        <f t="shared" si="142"/>
        <v>#VALUE!</v>
      </c>
      <c r="Q70" s="5">
        <v>2.9415546722521837</v>
      </c>
      <c r="R70" s="13" t="e">
        <f t="shared" si="112"/>
        <v>#VALUE!</v>
      </c>
      <c r="S70" s="13" t="e">
        <f t="shared" si="113"/>
        <v>#VALUE!</v>
      </c>
      <c r="T70" s="13" t="e">
        <f t="shared" si="114"/>
        <v>#VALUE!</v>
      </c>
      <c r="U70" s="13" t="e">
        <f t="shared" si="115"/>
        <v>#VALUE!</v>
      </c>
      <c r="V70" s="13" t="e">
        <f t="shared" si="75"/>
        <v>#VALUE!</v>
      </c>
      <c r="W70" s="14" t="e">
        <f t="shared" si="116"/>
        <v>#VALUE!</v>
      </c>
      <c r="X70" t="e">
        <f t="shared" si="117"/>
        <v>#VALUE!</v>
      </c>
      <c r="Y70" t="e">
        <f t="shared" si="118"/>
        <v>#VALUE!</v>
      </c>
      <c r="Z70" t="e">
        <f t="shared" si="119"/>
        <v>#VALUE!</v>
      </c>
      <c r="AA70" t="e">
        <f t="shared" si="120"/>
        <v>#VALUE!</v>
      </c>
      <c r="AB70" t="e">
        <f t="shared" si="121"/>
        <v>#VALUE!</v>
      </c>
      <c r="AC70" t="e">
        <f t="shared" si="122"/>
        <v>#VALUE!</v>
      </c>
      <c r="AD70" t="e">
        <f t="shared" si="123"/>
        <v>#VALUE!</v>
      </c>
      <c r="AE70" s="13" t="e">
        <f t="shared" si="124"/>
        <v>#VALUE!</v>
      </c>
      <c r="AF70" t="e">
        <f t="shared" si="125"/>
        <v>#VALUE!</v>
      </c>
      <c r="AG70" t="e">
        <f t="shared" si="126"/>
        <v>#VALUE!</v>
      </c>
      <c r="AH70" t="e">
        <f t="shared" si="127"/>
        <v>#VALUE!</v>
      </c>
      <c r="AI70" t="e">
        <f t="shared" si="128"/>
        <v>#VALUE!</v>
      </c>
      <c r="AJ70" s="13" t="e">
        <f t="shared" si="129"/>
        <v>#VALUE!</v>
      </c>
      <c r="AK70" t="e">
        <f t="shared" si="130"/>
        <v>#VALUE!</v>
      </c>
      <c r="AL70" t="e">
        <f t="shared" si="131"/>
        <v>#VALUE!</v>
      </c>
      <c r="AM70" t="e">
        <f t="shared" si="132"/>
        <v>#VALUE!</v>
      </c>
      <c r="AN70" t="e">
        <f t="shared" si="133"/>
        <v>#VALUE!</v>
      </c>
      <c r="AO70" s="13" t="e">
        <f t="shared" si="134"/>
        <v>#VALUE!</v>
      </c>
      <c r="AP70" t="e">
        <f t="shared" si="135"/>
        <v>#VALUE!</v>
      </c>
      <c r="AQ70" t="e">
        <f t="shared" si="136"/>
        <v>#VALUE!</v>
      </c>
      <c r="AR70" t="e">
        <f t="shared" si="137"/>
        <v>#VALUE!</v>
      </c>
      <c r="AS70" t="e">
        <f t="shared" si="138"/>
        <v>#VALUE!</v>
      </c>
      <c r="AT70" s="13" t="e">
        <f t="shared" si="139"/>
        <v>#VALUE!</v>
      </c>
      <c r="AU70" t="e">
        <f t="shared" si="140"/>
        <v>#VALUE!</v>
      </c>
      <c r="AW70" t="e">
        <f t="shared" si="76"/>
        <v>#VALUE!</v>
      </c>
      <c r="AX70" s="13" t="e">
        <f t="shared" si="77"/>
        <v>#VALUE!</v>
      </c>
      <c r="AY70" s="13"/>
      <c r="BA70" s="13">
        <f t="shared" si="0"/>
        <v>0</v>
      </c>
      <c r="BB70" s="241">
        <v>2.93</v>
      </c>
      <c r="BC70" t="e">
        <f t="shared" si="38"/>
        <v>#VALUE!</v>
      </c>
      <c r="BD70" t="e">
        <f t="shared" si="39"/>
        <v>#VALUE!</v>
      </c>
    </row>
    <row r="71" spans="1:56" ht="12.75">
      <c r="A71" s="1" t="s">
        <v>48</v>
      </c>
      <c r="B71" s="4"/>
      <c r="C71" s="151">
        <f>SUM(C72:C73)</f>
        <v>0.0024964994939043372</v>
      </c>
      <c r="D71" s="13"/>
      <c r="E71" s="5">
        <f>SUM(E72:E73)</f>
        <v>1.062409297439428</v>
      </c>
      <c r="F71" s="239"/>
      <c r="G71" s="6">
        <f>SUM(G72:G73)</f>
        <v>1.088526336438226</v>
      </c>
      <c r="H71" s="229"/>
      <c r="I71" s="229"/>
      <c r="J71" s="12">
        <f t="shared" si="141"/>
        <v>0</v>
      </c>
      <c r="K71" s="151"/>
      <c r="L71" s="127"/>
      <c r="M71" s="127"/>
      <c r="N71" s="127"/>
      <c r="P71" s="13"/>
      <c r="Q71" s="5"/>
      <c r="T71" s="13">
        <f t="shared" si="114"/>
        <v>0</v>
      </c>
      <c r="U71" s="13">
        <f t="shared" si="115"/>
        <v>0</v>
      </c>
      <c r="V71" s="13" t="e">
        <f t="shared" si="75"/>
        <v>#VALUE!</v>
      </c>
      <c r="W71" s="14">
        <f t="shared" si="116"/>
        <v>0</v>
      </c>
      <c r="X71">
        <f t="shared" si="117"/>
        <v>0</v>
      </c>
      <c r="Y71">
        <f t="shared" si="118"/>
        <v>0</v>
      </c>
      <c r="Z71">
        <f t="shared" si="119"/>
        <v>0</v>
      </c>
      <c r="AA71" t="e">
        <f t="shared" si="120"/>
        <v>#VALUE!</v>
      </c>
      <c r="AB71">
        <f t="shared" si="121"/>
        <v>0</v>
      </c>
      <c r="AC71">
        <f t="shared" si="122"/>
        <v>0</v>
      </c>
      <c r="AD71">
        <f t="shared" si="123"/>
        <v>0</v>
      </c>
      <c r="AE71" s="13">
        <f t="shared" si="124"/>
        <v>0</v>
      </c>
      <c r="AF71" t="e">
        <f t="shared" si="125"/>
        <v>#VALUE!</v>
      </c>
      <c r="AG71">
        <f t="shared" si="126"/>
        <v>0</v>
      </c>
      <c r="AH71">
        <f t="shared" si="127"/>
        <v>0</v>
      </c>
      <c r="AI71">
        <f t="shared" si="128"/>
        <v>0</v>
      </c>
      <c r="AJ71" s="13">
        <f t="shared" si="129"/>
        <v>0</v>
      </c>
      <c r="AK71" t="e">
        <f t="shared" si="130"/>
        <v>#VALUE!</v>
      </c>
      <c r="AL71">
        <f t="shared" si="131"/>
        <v>0</v>
      </c>
      <c r="AM71">
        <f t="shared" si="132"/>
        <v>0</v>
      </c>
      <c r="AN71">
        <f t="shared" si="133"/>
        <v>0</v>
      </c>
      <c r="AO71" s="13">
        <f t="shared" si="134"/>
        <v>0</v>
      </c>
      <c r="AP71" t="e">
        <f t="shared" si="135"/>
        <v>#VALUE!</v>
      </c>
      <c r="AQ71">
        <f t="shared" si="136"/>
        <v>0</v>
      </c>
      <c r="AR71">
        <f t="shared" si="137"/>
        <v>0</v>
      </c>
      <c r="AS71">
        <f t="shared" si="138"/>
        <v>0</v>
      </c>
      <c r="AT71" s="13">
        <f t="shared" si="139"/>
        <v>0</v>
      </c>
      <c r="AU71" t="e">
        <f t="shared" si="140"/>
        <v>#VALUE!</v>
      </c>
      <c r="AW71">
        <f t="shared" si="76"/>
        <v>0</v>
      </c>
      <c r="AX71" s="13" t="e">
        <f t="shared" si="77"/>
        <v>#VALUE!</v>
      </c>
      <c r="AY71" s="13" t="e">
        <f>SUM(AW72:AX73)</f>
        <v>#VALUE!</v>
      </c>
      <c r="BA71" s="13" t="e">
        <f t="shared" si="0"/>
        <v>#VALUE!</v>
      </c>
      <c r="BB71" s="241"/>
      <c r="BC71">
        <f t="shared" si="38"/>
        <v>0</v>
      </c>
      <c r="BD71">
        <f t="shared" si="39"/>
        <v>0</v>
      </c>
    </row>
    <row r="72" spans="1:56" ht="12.75">
      <c r="A72" s="1" t="s">
        <v>49</v>
      </c>
      <c r="B72" s="1" t="s">
        <v>123</v>
      </c>
      <c r="C72" s="149">
        <v>0.0017035745577456485</v>
      </c>
      <c r="D72" s="13">
        <v>0.53</v>
      </c>
      <c r="E72" s="5">
        <f>F72*$D72</f>
        <v>0.9842969299360479</v>
      </c>
      <c r="F72" s="239">
        <v>1.85716401874726</v>
      </c>
      <c r="G72" s="6">
        <f>H72*$D72</f>
        <v>1.0098081667435876</v>
      </c>
      <c r="H72" s="229">
        <v>1.90529842781809</v>
      </c>
      <c r="I72" s="229">
        <v>1.90529842781809</v>
      </c>
      <c r="J72" s="12">
        <f t="shared" si="141"/>
        <v>0</v>
      </c>
      <c r="K72" s="149">
        <v>0.0017035745577456485</v>
      </c>
      <c r="L72" s="127">
        <f t="shared" si="6"/>
        <v>0.002972906228072053</v>
      </c>
      <c r="M72" s="127">
        <f t="shared" si="7"/>
        <v>336.37118808436344</v>
      </c>
      <c r="N72" s="127">
        <f t="shared" si="8"/>
        <v>0.01472630699272677</v>
      </c>
      <c r="O72" s="13" t="e">
        <f>N72*$O$7</f>
        <v>#VALUE!</v>
      </c>
      <c r="P72" s="13" t="e">
        <f t="shared" si="142"/>
        <v>#VALUE!</v>
      </c>
      <c r="Q72" s="5">
        <v>0.5363176392513732</v>
      </c>
      <c r="R72" s="13" t="e">
        <f t="shared" si="112"/>
        <v>#VALUE!</v>
      </c>
      <c r="S72" s="13" t="e">
        <f t="shared" si="113"/>
        <v>#VALUE!</v>
      </c>
      <c r="T72" s="13" t="e">
        <f t="shared" si="114"/>
        <v>#VALUE!</v>
      </c>
      <c r="U72" s="13" t="e">
        <f t="shared" si="115"/>
        <v>#VALUE!</v>
      </c>
      <c r="V72" s="13" t="e">
        <f t="shared" si="75"/>
        <v>#VALUE!</v>
      </c>
      <c r="W72" s="14" t="e">
        <f t="shared" si="116"/>
        <v>#VALUE!</v>
      </c>
      <c r="X72" t="e">
        <f t="shared" si="117"/>
        <v>#VALUE!</v>
      </c>
      <c r="Y72" t="e">
        <f t="shared" si="118"/>
        <v>#VALUE!</v>
      </c>
      <c r="Z72" t="e">
        <f t="shared" si="119"/>
        <v>#VALUE!</v>
      </c>
      <c r="AA72" t="e">
        <f t="shared" si="120"/>
        <v>#VALUE!</v>
      </c>
      <c r="AB72" t="e">
        <f t="shared" si="121"/>
        <v>#VALUE!</v>
      </c>
      <c r="AC72" t="e">
        <f t="shared" si="122"/>
        <v>#VALUE!</v>
      </c>
      <c r="AD72" t="e">
        <f t="shared" si="123"/>
        <v>#VALUE!</v>
      </c>
      <c r="AE72" s="13" t="e">
        <f t="shared" si="124"/>
        <v>#VALUE!</v>
      </c>
      <c r="AF72" t="e">
        <f t="shared" si="125"/>
        <v>#VALUE!</v>
      </c>
      <c r="AG72" t="e">
        <f t="shared" si="126"/>
        <v>#VALUE!</v>
      </c>
      <c r="AH72" t="e">
        <f t="shared" si="127"/>
        <v>#VALUE!</v>
      </c>
      <c r="AI72" t="e">
        <f t="shared" si="128"/>
        <v>#VALUE!</v>
      </c>
      <c r="AJ72" s="13" t="e">
        <f t="shared" si="129"/>
        <v>#VALUE!</v>
      </c>
      <c r="AK72" t="e">
        <f t="shared" si="130"/>
        <v>#VALUE!</v>
      </c>
      <c r="AL72" t="e">
        <f t="shared" si="131"/>
        <v>#VALUE!</v>
      </c>
      <c r="AM72" t="e">
        <f t="shared" si="132"/>
        <v>#VALUE!</v>
      </c>
      <c r="AN72" t="e">
        <f t="shared" si="133"/>
        <v>#VALUE!</v>
      </c>
      <c r="AO72" s="13" t="e">
        <f t="shared" si="134"/>
        <v>#VALUE!</v>
      </c>
      <c r="AP72" t="e">
        <f t="shared" si="135"/>
        <v>#VALUE!</v>
      </c>
      <c r="AQ72" t="e">
        <f t="shared" si="136"/>
        <v>#VALUE!</v>
      </c>
      <c r="AR72" t="e">
        <f t="shared" si="137"/>
        <v>#VALUE!</v>
      </c>
      <c r="AS72" t="e">
        <f t="shared" si="138"/>
        <v>#VALUE!</v>
      </c>
      <c r="AT72" s="13" t="e">
        <f t="shared" si="139"/>
        <v>#VALUE!</v>
      </c>
      <c r="AU72" t="e">
        <f t="shared" si="140"/>
        <v>#VALUE!</v>
      </c>
      <c r="AW72" t="e">
        <f t="shared" si="76"/>
        <v>#VALUE!</v>
      </c>
      <c r="AX72" s="13" t="e">
        <f t="shared" si="77"/>
        <v>#VALUE!</v>
      </c>
      <c r="AY72" s="13"/>
      <c r="BA72" s="13">
        <f aca="true" t="shared" si="143" ref="BA72:BA106">ABS(AY72)</f>
        <v>0</v>
      </c>
      <c r="BB72" s="241">
        <v>0.53</v>
      </c>
      <c r="BC72" t="e">
        <f t="shared" si="38"/>
        <v>#VALUE!</v>
      </c>
      <c r="BD72" t="e">
        <f t="shared" si="39"/>
        <v>#VALUE!</v>
      </c>
    </row>
    <row r="73" spans="1:56" ht="12.75">
      <c r="A73" s="1" t="s">
        <v>50</v>
      </c>
      <c r="B73" s="1" t="s">
        <v>123</v>
      </c>
      <c r="C73" s="149">
        <v>0.0007929249361586886</v>
      </c>
      <c r="D73" s="13">
        <v>0.24</v>
      </c>
      <c r="E73" s="5">
        <f>F73*$D73</f>
        <v>0.07811236750337999</v>
      </c>
      <c r="F73" s="239">
        <v>0.32546819793075</v>
      </c>
      <c r="G73" s="6">
        <f>H73*$D73</f>
        <v>0.07871816969463839</v>
      </c>
      <c r="H73" s="229">
        <v>0.32799237372766</v>
      </c>
      <c r="I73" s="229">
        <v>0.32799237372766</v>
      </c>
      <c r="J73" s="12">
        <f t="shared" si="141"/>
        <v>0</v>
      </c>
      <c r="K73" s="149">
        <v>0.0007929249361586886</v>
      </c>
      <c r="L73" s="127">
        <f t="shared" si="6"/>
        <v>0.001383732499632549</v>
      </c>
      <c r="M73" s="127">
        <f t="shared" si="7"/>
        <v>722.6830332203302</v>
      </c>
      <c r="N73" s="127">
        <f t="shared" si="8"/>
        <v>0.03163901244409901</v>
      </c>
      <c r="O73" s="13" t="e">
        <f>N73*$O$7</f>
        <v>#VALUE!</v>
      </c>
      <c r="P73" s="13" t="e">
        <f t="shared" si="142"/>
        <v>#VALUE!</v>
      </c>
      <c r="Q73" s="5">
        <v>0.2496278357355387</v>
      </c>
      <c r="R73" s="13" t="e">
        <f t="shared" si="112"/>
        <v>#VALUE!</v>
      </c>
      <c r="S73" s="13" t="e">
        <f t="shared" si="113"/>
        <v>#VALUE!</v>
      </c>
      <c r="T73" s="13" t="e">
        <f t="shared" si="114"/>
        <v>#VALUE!</v>
      </c>
      <c r="U73" s="13" t="e">
        <f t="shared" si="115"/>
        <v>#VALUE!</v>
      </c>
      <c r="V73" s="13" t="e">
        <f t="shared" si="75"/>
        <v>#VALUE!</v>
      </c>
      <c r="W73" s="14" t="e">
        <f t="shared" si="116"/>
        <v>#VALUE!</v>
      </c>
      <c r="X73" t="e">
        <f t="shared" si="117"/>
        <v>#VALUE!</v>
      </c>
      <c r="Y73" t="e">
        <f t="shared" si="118"/>
        <v>#VALUE!</v>
      </c>
      <c r="Z73" t="e">
        <f t="shared" si="119"/>
        <v>#VALUE!</v>
      </c>
      <c r="AA73" t="e">
        <f t="shared" si="120"/>
        <v>#VALUE!</v>
      </c>
      <c r="AB73" t="e">
        <f t="shared" si="121"/>
        <v>#VALUE!</v>
      </c>
      <c r="AC73" t="e">
        <f t="shared" si="122"/>
        <v>#VALUE!</v>
      </c>
      <c r="AD73" t="e">
        <f t="shared" si="123"/>
        <v>#VALUE!</v>
      </c>
      <c r="AE73" s="13" t="e">
        <f t="shared" si="124"/>
        <v>#VALUE!</v>
      </c>
      <c r="AF73" t="e">
        <f t="shared" si="125"/>
        <v>#VALUE!</v>
      </c>
      <c r="AG73" t="e">
        <f t="shared" si="126"/>
        <v>#VALUE!</v>
      </c>
      <c r="AH73" t="e">
        <f t="shared" si="127"/>
        <v>#VALUE!</v>
      </c>
      <c r="AI73" t="e">
        <f t="shared" si="128"/>
        <v>#VALUE!</v>
      </c>
      <c r="AJ73" s="13" t="e">
        <f t="shared" si="129"/>
        <v>#VALUE!</v>
      </c>
      <c r="AK73" t="e">
        <f t="shared" si="130"/>
        <v>#VALUE!</v>
      </c>
      <c r="AL73" t="e">
        <f t="shared" si="131"/>
        <v>#VALUE!</v>
      </c>
      <c r="AM73" t="e">
        <f t="shared" si="132"/>
        <v>#VALUE!</v>
      </c>
      <c r="AN73" t="e">
        <f t="shared" si="133"/>
        <v>#VALUE!</v>
      </c>
      <c r="AO73" s="13" t="e">
        <f t="shared" si="134"/>
        <v>#VALUE!</v>
      </c>
      <c r="AP73" t="e">
        <f t="shared" si="135"/>
        <v>#VALUE!</v>
      </c>
      <c r="AQ73" t="e">
        <f t="shared" si="136"/>
        <v>#VALUE!</v>
      </c>
      <c r="AR73" t="e">
        <f t="shared" si="137"/>
        <v>#VALUE!</v>
      </c>
      <c r="AS73" t="e">
        <f t="shared" si="138"/>
        <v>#VALUE!</v>
      </c>
      <c r="AT73" s="13" t="e">
        <f t="shared" si="139"/>
        <v>#VALUE!</v>
      </c>
      <c r="AU73" t="e">
        <f t="shared" si="140"/>
        <v>#VALUE!</v>
      </c>
      <c r="AW73" t="e">
        <f t="shared" si="76"/>
        <v>#VALUE!</v>
      </c>
      <c r="AX73" s="13" t="e">
        <f t="shared" si="77"/>
        <v>#VALUE!</v>
      </c>
      <c r="AY73" s="13"/>
      <c r="BA73" s="13">
        <f t="shared" si="143"/>
        <v>0</v>
      </c>
      <c r="BB73" s="241">
        <v>0.24</v>
      </c>
      <c r="BC73" t="e">
        <f t="shared" si="38"/>
        <v>#VALUE!</v>
      </c>
      <c r="BD73" t="e">
        <f t="shared" si="39"/>
        <v>#VALUE!</v>
      </c>
    </row>
    <row r="74" spans="1:56" ht="12.75">
      <c r="A74" s="1" t="s">
        <v>51</v>
      </c>
      <c r="B74" s="3"/>
      <c r="C74" s="151">
        <f>SUM(C75+C77+C82+C89)</f>
        <v>0.007884815699492889</v>
      </c>
      <c r="D74" s="13"/>
      <c r="E74" s="238">
        <f>SUM(E75+E77+E82+E89)</f>
        <v>25.231025930236473</v>
      </c>
      <c r="F74" s="239"/>
      <c r="G74" s="6">
        <f>SUM(G75+G77+G82+G89)</f>
        <v>24.8216736544084</v>
      </c>
      <c r="H74" s="229"/>
      <c r="I74" s="229"/>
      <c r="J74" s="12">
        <f t="shared" si="141"/>
        <v>0</v>
      </c>
      <c r="K74" s="151">
        <v>0</v>
      </c>
      <c r="L74" s="127"/>
      <c r="M74" s="127"/>
      <c r="N74" s="127"/>
      <c r="P74" s="13"/>
      <c r="Q74" s="5"/>
      <c r="T74" s="13">
        <f t="shared" si="114"/>
        <v>0</v>
      </c>
      <c r="U74" s="13">
        <f t="shared" si="115"/>
        <v>0</v>
      </c>
      <c r="V74" s="13" t="e">
        <f t="shared" si="75"/>
        <v>#VALUE!</v>
      </c>
      <c r="W74" s="14">
        <f t="shared" si="116"/>
        <v>0</v>
      </c>
      <c r="X74">
        <f t="shared" si="117"/>
        <v>0</v>
      </c>
      <c r="Y74">
        <f t="shared" si="118"/>
        <v>0</v>
      </c>
      <c r="Z74">
        <f t="shared" si="119"/>
        <v>0</v>
      </c>
      <c r="AA74" t="e">
        <f t="shared" si="120"/>
        <v>#VALUE!</v>
      </c>
      <c r="AB74">
        <f t="shared" si="121"/>
        <v>0</v>
      </c>
      <c r="AC74">
        <f t="shared" si="122"/>
        <v>0</v>
      </c>
      <c r="AD74">
        <f t="shared" si="123"/>
        <v>0</v>
      </c>
      <c r="AE74" s="13">
        <f t="shared" si="124"/>
        <v>0</v>
      </c>
      <c r="AF74" t="e">
        <f t="shared" si="125"/>
        <v>#VALUE!</v>
      </c>
      <c r="AG74">
        <f t="shared" si="126"/>
        <v>0</v>
      </c>
      <c r="AH74">
        <f t="shared" si="127"/>
        <v>0</v>
      </c>
      <c r="AI74">
        <f t="shared" si="128"/>
        <v>0</v>
      </c>
      <c r="AJ74" s="13">
        <f t="shared" si="129"/>
        <v>0</v>
      </c>
      <c r="AK74" t="e">
        <f t="shared" si="130"/>
        <v>#VALUE!</v>
      </c>
      <c r="AL74">
        <f t="shared" si="131"/>
        <v>0</v>
      </c>
      <c r="AM74">
        <f t="shared" si="132"/>
        <v>0</v>
      </c>
      <c r="AN74">
        <f t="shared" si="133"/>
        <v>0</v>
      </c>
      <c r="AO74" s="13">
        <f t="shared" si="134"/>
        <v>0</v>
      </c>
      <c r="AP74" t="e">
        <f t="shared" si="135"/>
        <v>#VALUE!</v>
      </c>
      <c r="AQ74">
        <f t="shared" si="136"/>
        <v>0</v>
      </c>
      <c r="AR74">
        <f t="shared" si="137"/>
        <v>0</v>
      </c>
      <c r="AS74">
        <f t="shared" si="138"/>
        <v>0</v>
      </c>
      <c r="AT74" s="13">
        <f t="shared" si="139"/>
        <v>0</v>
      </c>
      <c r="AU74" t="e">
        <f t="shared" si="140"/>
        <v>#VALUE!</v>
      </c>
      <c r="AW74">
        <f t="shared" si="76"/>
        <v>0</v>
      </c>
      <c r="AX74" s="13" t="e">
        <f t="shared" si="77"/>
        <v>#VALUE!</v>
      </c>
      <c r="AY74" s="13" t="e">
        <f>SUM(AY75+AY77+AY82+AY89)</f>
        <v>#VALUE!</v>
      </c>
      <c r="BA74" s="13" t="e">
        <f t="shared" si="143"/>
        <v>#VALUE!</v>
      </c>
      <c r="BB74" s="241"/>
      <c r="BC74">
        <f t="shared" si="38"/>
        <v>0</v>
      </c>
      <c r="BD74">
        <f t="shared" si="39"/>
        <v>0</v>
      </c>
    </row>
    <row r="75" spans="1:56" ht="12.75">
      <c r="A75" s="1" t="s">
        <v>52</v>
      </c>
      <c r="B75" s="3"/>
      <c r="C75" s="151">
        <f>SUM(C76:C76)</f>
        <v>0.0010039636897823082</v>
      </c>
      <c r="D75" s="13"/>
      <c r="E75" s="5">
        <f>SUM(E76:E76)</f>
        <v>2.38152876779678</v>
      </c>
      <c r="F75" s="239"/>
      <c r="G75" s="6">
        <f>SUM(G76:G76)</f>
        <v>2.4368020482079773</v>
      </c>
      <c r="H75" s="229"/>
      <c r="I75" s="229"/>
      <c r="J75" s="12">
        <f t="shared" si="141"/>
        <v>0</v>
      </c>
      <c r="K75" s="151">
        <v>0</v>
      </c>
      <c r="L75" s="127"/>
      <c r="M75" s="127"/>
      <c r="N75" s="127"/>
      <c r="P75" s="13"/>
      <c r="Q75" s="5"/>
      <c r="T75" s="13">
        <f t="shared" si="114"/>
        <v>0</v>
      </c>
      <c r="U75" s="13">
        <f t="shared" si="115"/>
        <v>0</v>
      </c>
      <c r="V75" s="13" t="e">
        <f aca="true" t="shared" si="144" ref="V75:V108">$V$7/$U$7*U75</f>
        <v>#VALUE!</v>
      </c>
      <c r="W75" s="14">
        <f t="shared" si="116"/>
        <v>0</v>
      </c>
      <c r="X75">
        <f t="shared" si="117"/>
        <v>0</v>
      </c>
      <c r="Y75">
        <f t="shared" si="118"/>
        <v>0</v>
      </c>
      <c r="Z75">
        <f t="shared" si="119"/>
        <v>0</v>
      </c>
      <c r="AA75" t="e">
        <f t="shared" si="120"/>
        <v>#VALUE!</v>
      </c>
      <c r="AB75">
        <f t="shared" si="121"/>
        <v>0</v>
      </c>
      <c r="AC75">
        <f t="shared" si="122"/>
        <v>0</v>
      </c>
      <c r="AD75">
        <f t="shared" si="123"/>
        <v>0</v>
      </c>
      <c r="AE75" s="13">
        <f t="shared" si="124"/>
        <v>0</v>
      </c>
      <c r="AF75" t="e">
        <f t="shared" si="125"/>
        <v>#VALUE!</v>
      </c>
      <c r="AG75">
        <f t="shared" si="126"/>
        <v>0</v>
      </c>
      <c r="AH75">
        <f t="shared" si="127"/>
        <v>0</v>
      </c>
      <c r="AI75">
        <f t="shared" si="128"/>
        <v>0</v>
      </c>
      <c r="AJ75" s="13">
        <f t="shared" si="129"/>
        <v>0</v>
      </c>
      <c r="AK75" t="e">
        <f t="shared" si="130"/>
        <v>#VALUE!</v>
      </c>
      <c r="AL75">
        <f t="shared" si="131"/>
        <v>0</v>
      </c>
      <c r="AM75">
        <f t="shared" si="132"/>
        <v>0</v>
      </c>
      <c r="AN75">
        <f t="shared" si="133"/>
        <v>0</v>
      </c>
      <c r="AO75" s="13">
        <f t="shared" si="134"/>
        <v>0</v>
      </c>
      <c r="AP75" t="e">
        <f t="shared" si="135"/>
        <v>#VALUE!</v>
      </c>
      <c r="AQ75">
        <f t="shared" si="136"/>
        <v>0</v>
      </c>
      <c r="AR75">
        <f t="shared" si="137"/>
        <v>0</v>
      </c>
      <c r="AS75">
        <f t="shared" si="138"/>
        <v>0</v>
      </c>
      <c r="AT75" s="13">
        <f t="shared" si="139"/>
        <v>0</v>
      </c>
      <c r="AU75" t="e">
        <f t="shared" si="140"/>
        <v>#VALUE!</v>
      </c>
      <c r="AW75">
        <f aca="true" t="shared" si="145" ref="AW75:AW104">AS75</f>
        <v>0</v>
      </c>
      <c r="AX75" s="13" t="e">
        <f aca="true" t="shared" si="146" ref="AX75:AX104">AU75</f>
        <v>#VALUE!</v>
      </c>
      <c r="AY75" s="13" t="e">
        <f>SUM(AW76:AX76)</f>
        <v>#VALUE!</v>
      </c>
      <c r="BA75" s="13" t="e">
        <f t="shared" si="143"/>
        <v>#VALUE!</v>
      </c>
      <c r="BB75" s="241"/>
      <c r="BC75">
        <f t="shared" si="38"/>
        <v>0</v>
      </c>
      <c r="BD75">
        <f t="shared" si="39"/>
        <v>0</v>
      </c>
    </row>
    <row r="76" spans="1:56" ht="12.75">
      <c r="A76" s="1" t="s">
        <v>254</v>
      </c>
      <c r="B76" s="1" t="s">
        <v>132</v>
      </c>
      <c r="C76" s="149">
        <v>0.0010039636897823082</v>
      </c>
      <c r="D76" s="13">
        <v>0.31</v>
      </c>
      <c r="E76" s="5">
        <f>F76*$D76</f>
        <v>2.38152876779678</v>
      </c>
      <c r="F76" s="239">
        <v>7.68235086386058</v>
      </c>
      <c r="G76" s="6">
        <f>H76*$D76</f>
        <v>2.4368020482079773</v>
      </c>
      <c r="H76" s="229">
        <v>7.86065176841283</v>
      </c>
      <c r="I76" s="229">
        <v>7.86065176841283</v>
      </c>
      <c r="J76" s="12">
        <v>853.9600000000028</v>
      </c>
      <c r="K76" s="149">
        <v>0.0010039636897823082</v>
      </c>
      <c r="L76" s="127">
        <f aca="true" t="shared" si="147" ref="L76:L108">K76/$K$7</f>
        <v>0.0017520160139405242</v>
      </c>
      <c r="M76" s="127">
        <f aca="true" t="shared" si="148" ref="M76:M108">1/L76</f>
        <v>570.771038645282</v>
      </c>
      <c r="N76" s="127">
        <f aca="true" t="shared" si="149" ref="N76:N108">M76/$M$7</f>
        <v>0.024988315989596107</v>
      </c>
      <c r="O76" s="13" t="e">
        <f aca="true" t="shared" si="150" ref="O76:O90">N76*$O$7</f>
        <v>#VALUE!</v>
      </c>
      <c r="P76" s="13" t="e">
        <f t="shared" si="142"/>
        <v>#VALUE!</v>
      </c>
      <c r="Q76" s="5">
        <v>0.3160668451815055</v>
      </c>
      <c r="R76" s="13" t="e">
        <f aca="true" t="shared" si="151" ref="R76:R90">IF(P76&lt;Q76,P76*H76,0)</f>
        <v>#VALUE!</v>
      </c>
      <c r="S76" s="13" t="e">
        <f>IF(P76&lt;Q76,P66:P76,0)</f>
        <v>#VALUE!</v>
      </c>
      <c r="T76" s="13" t="e">
        <f aca="true" t="shared" si="152" ref="T76:T90">IF(S76=0,Q76*I76,0)</f>
        <v>#VALUE!</v>
      </c>
      <c r="U76" s="13" t="e">
        <f aca="true" t="shared" si="153" ref="U76:U90">IF(S76=0,0,S76*I76)</f>
        <v>#VALUE!</v>
      </c>
      <c r="V76" s="13" t="e">
        <f t="shared" si="144"/>
        <v>#VALUE!</v>
      </c>
      <c r="W76" s="14" t="e">
        <f aca="true" t="shared" si="154" ref="W76:W90">IF(I76=0,0,V76/I76)</f>
        <v>#VALUE!</v>
      </c>
      <c r="X76" t="e">
        <f aca="true" t="shared" si="155" ref="X76:X90">IF(W76&lt;Q76,W76,0)</f>
        <v>#VALUE!</v>
      </c>
      <c r="Y76" t="e">
        <f aca="true" t="shared" si="156" ref="Y76:Y90">IF(X76=0,Q76*I76,0)</f>
        <v>#VALUE!</v>
      </c>
      <c r="Z76" t="e">
        <f aca="true" t="shared" si="157" ref="Z76:Z90">IF(X76=0,0,I76*X76)</f>
        <v>#VALUE!</v>
      </c>
      <c r="AA76" t="e">
        <f aca="true" t="shared" si="158" ref="AA76:AA90">$AA$7/$Z$7*Z76</f>
        <v>#VALUE!</v>
      </c>
      <c r="AB76" t="e">
        <f aca="true" t="shared" si="159" ref="AB76:AB90">IF(I76=0,0,AA76/I76)</f>
        <v>#VALUE!</v>
      </c>
      <c r="AC76" t="e">
        <f aca="true" t="shared" si="160" ref="AC76:AC90">IF(AB76&lt;Q76,AB76,0)</f>
        <v>#VALUE!</v>
      </c>
      <c r="AD76" t="e">
        <f aca="true" t="shared" si="161" ref="AD76:AD90">IF(AC76=0,$Q76*$I76,0)</f>
        <v>#VALUE!</v>
      </c>
      <c r="AE76" s="13" t="e">
        <f aca="true" t="shared" si="162" ref="AE76:AE90">IF(AC76=0,0,AC76*$I76)</f>
        <v>#VALUE!</v>
      </c>
      <c r="AF76" t="e">
        <f aca="true" t="shared" si="163" ref="AF76:AF90">$AF$7/$AE$7*AE76</f>
        <v>#VALUE!</v>
      </c>
      <c r="AG76" t="e">
        <f aca="true" t="shared" si="164" ref="AG76:AG90">IF($I76=0,0,AF76/$I76)</f>
        <v>#VALUE!</v>
      </c>
      <c r="AH76" t="e">
        <f aca="true" t="shared" si="165" ref="AH76:AH90">IF(AG76&lt;$Q76,AG76,0)</f>
        <v>#VALUE!</v>
      </c>
      <c r="AI76" t="e">
        <f aca="true" t="shared" si="166" ref="AI76:AI90">IF(AH76=0,$Q76*$I76,0)</f>
        <v>#VALUE!</v>
      </c>
      <c r="AJ76" s="13" t="e">
        <f aca="true" t="shared" si="167" ref="AJ76:AJ90">IF(AH76=0,0,AH76*$I76)</f>
        <v>#VALUE!</v>
      </c>
      <c r="AK76" t="e">
        <f aca="true" t="shared" si="168" ref="AK76:AK90">$AK$7/$AJ$7*AJ76</f>
        <v>#VALUE!</v>
      </c>
      <c r="AL76" t="e">
        <f aca="true" t="shared" si="169" ref="AL76:AL90">IF($I76=0,0,AK76/$I76)</f>
        <v>#VALUE!</v>
      </c>
      <c r="AM76" t="e">
        <f aca="true" t="shared" si="170" ref="AM76:AM90">IF(AL76&lt;$Q76,AL76,0)</f>
        <v>#VALUE!</v>
      </c>
      <c r="AN76" t="e">
        <f aca="true" t="shared" si="171" ref="AN76:AN90">IF(AM76=0,$Q76*$I76,0)</f>
        <v>#VALUE!</v>
      </c>
      <c r="AO76" s="13" t="e">
        <f aca="true" t="shared" si="172" ref="AO76:AO90">IF(AM76=0,0,AM76*$I76)</f>
        <v>#VALUE!</v>
      </c>
      <c r="AP76" t="e">
        <f aca="true" t="shared" si="173" ref="AP76:AP90">$AP$7/$AO$7*AO76</f>
        <v>#VALUE!</v>
      </c>
      <c r="AQ76" t="e">
        <f aca="true" t="shared" si="174" ref="AQ76:AQ90">IF($I76=0,0,AP76/$I76)</f>
        <v>#VALUE!</v>
      </c>
      <c r="AR76" t="e">
        <f aca="true" t="shared" si="175" ref="AR76:AR90">IF(AQ76&lt;$Q76,AQ76,0)</f>
        <v>#VALUE!</v>
      </c>
      <c r="AS76" t="e">
        <f aca="true" t="shared" si="176" ref="AS76:AS90">IF(AR76=0,$Q76*$I76,0)</f>
        <v>#VALUE!</v>
      </c>
      <c r="AT76" s="13" t="e">
        <f aca="true" t="shared" si="177" ref="AT76:AT90">IF(AR76=0,0,AR76*$I76)</f>
        <v>#VALUE!</v>
      </c>
      <c r="AU76" t="e">
        <f aca="true" t="shared" si="178" ref="AU76:AU90">$AU$7/$AT$7*AT76</f>
        <v>#VALUE!</v>
      </c>
      <c r="AW76" t="e">
        <f t="shared" si="145"/>
        <v>#VALUE!</v>
      </c>
      <c r="AX76" s="13" t="e">
        <f t="shared" si="146"/>
        <v>#VALUE!</v>
      </c>
      <c r="AY76" s="13"/>
      <c r="BA76" s="13">
        <f t="shared" si="143"/>
        <v>0</v>
      </c>
      <c r="BB76" s="241">
        <v>0.31</v>
      </c>
      <c r="BC76" t="e">
        <f aca="true" t="shared" si="179" ref="BC76:BC111">IF(AR76=0,Q76,AR76)</f>
        <v>#VALUE!</v>
      </c>
      <c r="BD76" t="e">
        <f aca="true" t="shared" si="180" ref="BD76:BD111">ABS(BC76)</f>
        <v>#VALUE!</v>
      </c>
    </row>
    <row r="77" spans="1:56" ht="12.75">
      <c r="A77" s="1" t="s">
        <v>53</v>
      </c>
      <c r="B77" s="4"/>
      <c r="C77" s="151">
        <f>SUM(C78:C81)</f>
        <v>0.0022869276621024716</v>
      </c>
      <c r="D77" s="13"/>
      <c r="E77" s="5">
        <f>SUM(E78:E81)</f>
        <v>11.332881706558787</v>
      </c>
      <c r="F77" s="230"/>
      <c r="G77" s="6">
        <f>SUM(G78:G81)</f>
        <v>11.063680488185014</v>
      </c>
      <c r="H77" s="230"/>
      <c r="I77" s="230"/>
      <c r="J77" s="12">
        <f aca="true" t="shared" si="181" ref="J77:J100">I77-H77</f>
        <v>0</v>
      </c>
      <c r="K77" s="151"/>
      <c r="L77" s="127"/>
      <c r="M77" s="127"/>
      <c r="N77" s="127"/>
      <c r="P77" s="13"/>
      <c r="Q77" s="5"/>
      <c r="T77" s="13">
        <f t="shared" si="152"/>
        <v>0</v>
      </c>
      <c r="U77" s="13">
        <f t="shared" si="153"/>
        <v>0</v>
      </c>
      <c r="V77" s="13" t="e">
        <f t="shared" si="144"/>
        <v>#VALUE!</v>
      </c>
      <c r="W77" s="14">
        <f t="shared" si="154"/>
        <v>0</v>
      </c>
      <c r="X77">
        <f t="shared" si="155"/>
        <v>0</v>
      </c>
      <c r="Y77">
        <f t="shared" si="156"/>
        <v>0</v>
      </c>
      <c r="Z77">
        <f t="shared" si="157"/>
        <v>0</v>
      </c>
      <c r="AA77" t="e">
        <f t="shared" si="158"/>
        <v>#VALUE!</v>
      </c>
      <c r="AB77">
        <f t="shared" si="159"/>
        <v>0</v>
      </c>
      <c r="AC77">
        <f t="shared" si="160"/>
        <v>0</v>
      </c>
      <c r="AD77">
        <f t="shared" si="161"/>
        <v>0</v>
      </c>
      <c r="AE77" s="13">
        <f t="shared" si="162"/>
        <v>0</v>
      </c>
      <c r="AF77" t="e">
        <f t="shared" si="163"/>
        <v>#VALUE!</v>
      </c>
      <c r="AG77">
        <f t="shared" si="164"/>
        <v>0</v>
      </c>
      <c r="AH77">
        <f t="shared" si="165"/>
        <v>0</v>
      </c>
      <c r="AI77">
        <f t="shared" si="166"/>
        <v>0</v>
      </c>
      <c r="AJ77" s="13">
        <f t="shared" si="167"/>
        <v>0</v>
      </c>
      <c r="AK77" t="e">
        <f t="shared" si="168"/>
        <v>#VALUE!</v>
      </c>
      <c r="AL77">
        <f t="shared" si="169"/>
        <v>0</v>
      </c>
      <c r="AM77">
        <f t="shared" si="170"/>
        <v>0</v>
      </c>
      <c r="AN77">
        <f t="shared" si="171"/>
        <v>0</v>
      </c>
      <c r="AO77" s="13">
        <f t="shared" si="172"/>
        <v>0</v>
      </c>
      <c r="AP77" t="e">
        <f t="shared" si="173"/>
        <v>#VALUE!</v>
      </c>
      <c r="AQ77">
        <f t="shared" si="174"/>
        <v>0</v>
      </c>
      <c r="AR77">
        <f t="shared" si="175"/>
        <v>0</v>
      </c>
      <c r="AS77">
        <f t="shared" si="176"/>
        <v>0</v>
      </c>
      <c r="AT77" s="13">
        <f t="shared" si="177"/>
        <v>0</v>
      </c>
      <c r="AU77" t="e">
        <f t="shared" si="178"/>
        <v>#VALUE!</v>
      </c>
      <c r="AW77">
        <f t="shared" si="145"/>
        <v>0</v>
      </c>
      <c r="AX77" s="13" t="e">
        <f t="shared" si="146"/>
        <v>#VALUE!</v>
      </c>
      <c r="AY77" s="13" t="e">
        <f>SUM(AW78:AX81)</f>
        <v>#VALUE!</v>
      </c>
      <c r="AZ77" t="s">
        <v>0</v>
      </c>
      <c r="BA77" s="13" t="e">
        <f t="shared" si="143"/>
        <v>#VALUE!</v>
      </c>
      <c r="BB77" s="241"/>
      <c r="BC77">
        <f t="shared" si="179"/>
        <v>0</v>
      </c>
      <c r="BD77">
        <f t="shared" si="180"/>
        <v>0</v>
      </c>
    </row>
    <row r="78" spans="1:56" ht="12.75">
      <c r="A78" s="1" t="s">
        <v>54</v>
      </c>
      <c r="B78" s="1" t="s">
        <v>123</v>
      </c>
      <c r="C78" s="149">
        <v>0.00039694706178582383</v>
      </c>
      <c r="D78" s="13">
        <v>0.124</v>
      </c>
      <c r="E78" s="5">
        <f>F78*$D78</f>
        <v>2.5119748903474255</v>
      </c>
      <c r="F78" s="239">
        <v>20.25786201893085</v>
      </c>
      <c r="G78" s="6">
        <f>H78*$D78</f>
        <v>2.50376249073207</v>
      </c>
      <c r="H78" s="229">
        <v>20.19163298977476</v>
      </c>
      <c r="I78" s="229">
        <v>20.19163298977476</v>
      </c>
      <c r="J78" s="12">
        <f t="shared" si="181"/>
        <v>0</v>
      </c>
      <c r="K78" s="149">
        <v>0.00039694706178582383</v>
      </c>
      <c r="L78" s="127">
        <f t="shared" si="147"/>
        <v>0.0006927119138005874</v>
      </c>
      <c r="M78" s="127">
        <f t="shared" si="148"/>
        <v>1443.6015608761022</v>
      </c>
      <c r="N78" s="127">
        <f t="shared" si="149"/>
        <v>0.06320077495849374</v>
      </c>
      <c r="O78" s="13" t="e">
        <f t="shared" si="150"/>
        <v>#VALUE!</v>
      </c>
      <c r="P78" s="13" t="e">
        <f t="shared" si="142"/>
        <v>#VALUE!</v>
      </c>
      <c r="Q78" s="5">
        <v>0.12496647717400781</v>
      </c>
      <c r="R78" s="13" t="e">
        <f t="shared" si="151"/>
        <v>#VALUE!</v>
      </c>
      <c r="S78" s="13" t="e">
        <f>IF(P78&lt;Q78,P69:P78,0)</f>
        <v>#VALUE!</v>
      </c>
      <c r="T78" s="13" t="e">
        <f t="shared" si="152"/>
        <v>#VALUE!</v>
      </c>
      <c r="U78" s="13" t="e">
        <f t="shared" si="153"/>
        <v>#VALUE!</v>
      </c>
      <c r="V78" s="13" t="e">
        <f t="shared" si="144"/>
        <v>#VALUE!</v>
      </c>
      <c r="W78" s="14" t="e">
        <f t="shared" si="154"/>
        <v>#VALUE!</v>
      </c>
      <c r="X78" t="e">
        <f t="shared" si="155"/>
        <v>#VALUE!</v>
      </c>
      <c r="Y78" t="e">
        <f t="shared" si="156"/>
        <v>#VALUE!</v>
      </c>
      <c r="Z78" t="e">
        <f t="shared" si="157"/>
        <v>#VALUE!</v>
      </c>
      <c r="AA78" t="e">
        <f t="shared" si="158"/>
        <v>#VALUE!</v>
      </c>
      <c r="AB78" t="e">
        <f t="shared" si="159"/>
        <v>#VALUE!</v>
      </c>
      <c r="AC78" t="e">
        <f t="shared" si="160"/>
        <v>#VALUE!</v>
      </c>
      <c r="AD78" t="e">
        <f t="shared" si="161"/>
        <v>#VALUE!</v>
      </c>
      <c r="AE78" s="13" t="e">
        <f t="shared" si="162"/>
        <v>#VALUE!</v>
      </c>
      <c r="AF78" t="e">
        <f t="shared" si="163"/>
        <v>#VALUE!</v>
      </c>
      <c r="AG78" t="e">
        <f t="shared" si="164"/>
        <v>#VALUE!</v>
      </c>
      <c r="AH78" t="e">
        <f t="shared" si="165"/>
        <v>#VALUE!</v>
      </c>
      <c r="AI78" t="e">
        <f t="shared" si="166"/>
        <v>#VALUE!</v>
      </c>
      <c r="AJ78" s="13" t="e">
        <f t="shared" si="167"/>
        <v>#VALUE!</v>
      </c>
      <c r="AK78" t="e">
        <f t="shared" si="168"/>
        <v>#VALUE!</v>
      </c>
      <c r="AL78" t="e">
        <f t="shared" si="169"/>
        <v>#VALUE!</v>
      </c>
      <c r="AM78" t="e">
        <f t="shared" si="170"/>
        <v>#VALUE!</v>
      </c>
      <c r="AN78" t="e">
        <f t="shared" si="171"/>
        <v>#VALUE!</v>
      </c>
      <c r="AO78" s="13" t="e">
        <f t="shared" si="172"/>
        <v>#VALUE!</v>
      </c>
      <c r="AP78" t="e">
        <f t="shared" si="173"/>
        <v>#VALUE!</v>
      </c>
      <c r="AQ78" t="e">
        <f t="shared" si="174"/>
        <v>#VALUE!</v>
      </c>
      <c r="AR78" t="e">
        <f t="shared" si="175"/>
        <v>#VALUE!</v>
      </c>
      <c r="AS78" t="e">
        <f t="shared" si="176"/>
        <v>#VALUE!</v>
      </c>
      <c r="AT78" s="13" t="e">
        <f t="shared" si="177"/>
        <v>#VALUE!</v>
      </c>
      <c r="AU78" t="e">
        <f t="shared" si="178"/>
        <v>#VALUE!</v>
      </c>
      <c r="AW78" t="e">
        <f t="shared" si="145"/>
        <v>#VALUE!</v>
      </c>
      <c r="AX78" s="13" t="e">
        <f t="shared" si="146"/>
        <v>#VALUE!</v>
      </c>
      <c r="AY78" s="13"/>
      <c r="BA78" s="13">
        <f t="shared" si="143"/>
        <v>0</v>
      </c>
      <c r="BB78" s="241">
        <v>0.124</v>
      </c>
      <c r="BC78" t="e">
        <f t="shared" si="179"/>
        <v>#VALUE!</v>
      </c>
      <c r="BD78" t="e">
        <f t="shared" si="180"/>
        <v>#VALUE!</v>
      </c>
    </row>
    <row r="79" spans="1:56" ht="12.75">
      <c r="A79" s="1" t="s">
        <v>55</v>
      </c>
      <c r="B79" s="1" t="s">
        <v>123</v>
      </c>
      <c r="C79" s="149">
        <v>0.0008143581464052092</v>
      </c>
      <c r="D79" s="13">
        <v>0.25</v>
      </c>
      <c r="E79" s="5">
        <f>F79*$D79</f>
        <v>0.522159100016495</v>
      </c>
      <c r="F79" s="239">
        <v>2.08863640006598</v>
      </c>
      <c r="G79" s="6">
        <f>H79*$D79</f>
        <v>0.4958235220422625</v>
      </c>
      <c r="H79" s="229">
        <v>1.98329408816905</v>
      </c>
      <c r="I79" s="229">
        <v>1.98329408816905</v>
      </c>
      <c r="J79" s="12">
        <f t="shared" si="181"/>
        <v>0</v>
      </c>
      <c r="K79" s="149">
        <v>0.0008143581464052092</v>
      </c>
      <c r="L79" s="127">
        <f t="shared" si="147"/>
        <v>0.001421135573034736</v>
      </c>
      <c r="M79" s="127">
        <f t="shared" si="148"/>
        <v>703.6626335829238</v>
      </c>
      <c r="N79" s="127">
        <f t="shared" si="149"/>
        <v>0.030806300683677523</v>
      </c>
      <c r="O79" s="13" t="e">
        <f t="shared" si="150"/>
        <v>#VALUE!</v>
      </c>
      <c r="P79" s="13" t="e">
        <f t="shared" si="142"/>
        <v>#VALUE!</v>
      </c>
      <c r="Q79" s="5">
        <v>0.2563754175591389</v>
      </c>
      <c r="R79" s="13" t="e">
        <f t="shared" si="151"/>
        <v>#VALUE!</v>
      </c>
      <c r="S79" s="13" t="e">
        <f>IF(P79&lt;Q79,P70:P79,0)</f>
        <v>#VALUE!</v>
      </c>
      <c r="T79" s="13" t="e">
        <f t="shared" si="152"/>
        <v>#VALUE!</v>
      </c>
      <c r="U79" s="13" t="e">
        <f t="shared" si="153"/>
        <v>#VALUE!</v>
      </c>
      <c r="V79" s="13" t="e">
        <f t="shared" si="144"/>
        <v>#VALUE!</v>
      </c>
      <c r="W79" s="14" t="e">
        <f t="shared" si="154"/>
        <v>#VALUE!</v>
      </c>
      <c r="X79" t="e">
        <f t="shared" si="155"/>
        <v>#VALUE!</v>
      </c>
      <c r="Y79" t="e">
        <f t="shared" si="156"/>
        <v>#VALUE!</v>
      </c>
      <c r="Z79" t="e">
        <f t="shared" si="157"/>
        <v>#VALUE!</v>
      </c>
      <c r="AA79" t="e">
        <f t="shared" si="158"/>
        <v>#VALUE!</v>
      </c>
      <c r="AB79" t="e">
        <f t="shared" si="159"/>
        <v>#VALUE!</v>
      </c>
      <c r="AC79" t="e">
        <f t="shared" si="160"/>
        <v>#VALUE!</v>
      </c>
      <c r="AD79" t="e">
        <f t="shared" si="161"/>
        <v>#VALUE!</v>
      </c>
      <c r="AE79" s="13" t="e">
        <f t="shared" si="162"/>
        <v>#VALUE!</v>
      </c>
      <c r="AF79" t="e">
        <f t="shared" si="163"/>
        <v>#VALUE!</v>
      </c>
      <c r="AG79" t="e">
        <f t="shared" si="164"/>
        <v>#VALUE!</v>
      </c>
      <c r="AH79" t="e">
        <f t="shared" si="165"/>
        <v>#VALUE!</v>
      </c>
      <c r="AI79" t="e">
        <f t="shared" si="166"/>
        <v>#VALUE!</v>
      </c>
      <c r="AJ79" s="13" t="e">
        <f t="shared" si="167"/>
        <v>#VALUE!</v>
      </c>
      <c r="AK79" t="e">
        <f t="shared" si="168"/>
        <v>#VALUE!</v>
      </c>
      <c r="AL79" t="e">
        <f t="shared" si="169"/>
        <v>#VALUE!</v>
      </c>
      <c r="AM79" t="e">
        <f t="shared" si="170"/>
        <v>#VALUE!</v>
      </c>
      <c r="AN79" t="e">
        <f t="shared" si="171"/>
        <v>#VALUE!</v>
      </c>
      <c r="AO79" s="13" t="e">
        <f t="shared" si="172"/>
        <v>#VALUE!</v>
      </c>
      <c r="AP79" t="e">
        <f t="shared" si="173"/>
        <v>#VALUE!</v>
      </c>
      <c r="AQ79" t="e">
        <f t="shared" si="174"/>
        <v>#VALUE!</v>
      </c>
      <c r="AR79" t="e">
        <f t="shared" si="175"/>
        <v>#VALUE!</v>
      </c>
      <c r="AS79" t="e">
        <f t="shared" si="176"/>
        <v>#VALUE!</v>
      </c>
      <c r="AT79" s="13" t="e">
        <f t="shared" si="177"/>
        <v>#VALUE!</v>
      </c>
      <c r="AU79" t="e">
        <f t="shared" si="178"/>
        <v>#VALUE!</v>
      </c>
      <c r="AW79" t="e">
        <f t="shared" si="145"/>
        <v>#VALUE!</v>
      </c>
      <c r="AX79" s="13" t="e">
        <f t="shared" si="146"/>
        <v>#VALUE!</v>
      </c>
      <c r="AY79" s="13"/>
      <c r="BA79" s="13">
        <f t="shared" si="143"/>
        <v>0</v>
      </c>
      <c r="BB79" s="241">
        <v>0.25</v>
      </c>
      <c r="BC79" t="e">
        <f t="shared" si="179"/>
        <v>#VALUE!</v>
      </c>
      <c r="BD79" t="e">
        <f t="shared" si="180"/>
        <v>#VALUE!</v>
      </c>
    </row>
    <row r="80" spans="1:56" ht="12.75">
      <c r="A80" s="1" t="s">
        <v>232</v>
      </c>
      <c r="B80" s="1" t="s">
        <v>123</v>
      </c>
      <c r="C80" s="149">
        <v>0.0006405389576850235</v>
      </c>
      <c r="D80" s="13">
        <v>0.2</v>
      </c>
      <c r="E80" s="5">
        <f>F80*$D80</f>
        <v>4.141146913469134</v>
      </c>
      <c r="F80" s="239">
        <v>20.70573456734567</v>
      </c>
      <c r="G80" s="6">
        <f>H80*$D80</f>
        <v>4.051802869864143</v>
      </c>
      <c r="H80" s="229">
        <v>20.25901434932071</v>
      </c>
      <c r="I80" s="229">
        <v>20.25901434932071</v>
      </c>
      <c r="J80" s="12">
        <f t="shared" si="181"/>
        <v>0</v>
      </c>
      <c r="K80" s="149">
        <v>0.0006405389576850235</v>
      </c>
      <c r="L80" s="127">
        <f t="shared" si="147"/>
        <v>0.0011178038835849427</v>
      </c>
      <c r="M80" s="127">
        <f t="shared" si="148"/>
        <v>894.6113130264583</v>
      </c>
      <c r="N80" s="127">
        <f t="shared" si="149"/>
        <v>0.03916602046037852</v>
      </c>
      <c r="O80" s="13" t="e">
        <f t="shared" si="150"/>
        <v>#VALUE!</v>
      </c>
      <c r="P80" s="13" t="e">
        <f t="shared" si="142"/>
        <v>#VALUE!</v>
      </c>
      <c r="Q80" s="5">
        <v>0.20165383432866343</v>
      </c>
      <c r="R80" s="13" t="e">
        <f t="shared" si="151"/>
        <v>#VALUE!</v>
      </c>
      <c r="S80" s="13" t="e">
        <f>IF(P80&lt;Q80,P71:P80,0)</f>
        <v>#VALUE!</v>
      </c>
      <c r="T80" s="13" t="e">
        <f t="shared" si="152"/>
        <v>#VALUE!</v>
      </c>
      <c r="U80" s="13" t="e">
        <f t="shared" si="153"/>
        <v>#VALUE!</v>
      </c>
      <c r="V80" s="13" t="e">
        <f t="shared" si="144"/>
        <v>#VALUE!</v>
      </c>
      <c r="W80" s="14" t="e">
        <f t="shared" si="154"/>
        <v>#VALUE!</v>
      </c>
      <c r="X80" t="e">
        <f t="shared" si="155"/>
        <v>#VALUE!</v>
      </c>
      <c r="Y80" t="e">
        <f t="shared" si="156"/>
        <v>#VALUE!</v>
      </c>
      <c r="Z80" t="e">
        <f t="shared" si="157"/>
        <v>#VALUE!</v>
      </c>
      <c r="AA80" t="e">
        <f t="shared" si="158"/>
        <v>#VALUE!</v>
      </c>
      <c r="AB80" t="e">
        <f t="shared" si="159"/>
        <v>#VALUE!</v>
      </c>
      <c r="AC80" t="e">
        <f t="shared" si="160"/>
        <v>#VALUE!</v>
      </c>
      <c r="AD80" t="e">
        <f t="shared" si="161"/>
        <v>#VALUE!</v>
      </c>
      <c r="AE80" s="13" t="e">
        <f t="shared" si="162"/>
        <v>#VALUE!</v>
      </c>
      <c r="AF80" t="e">
        <f t="shared" si="163"/>
        <v>#VALUE!</v>
      </c>
      <c r="AG80" t="e">
        <f t="shared" si="164"/>
        <v>#VALUE!</v>
      </c>
      <c r="AH80" t="e">
        <f t="shared" si="165"/>
        <v>#VALUE!</v>
      </c>
      <c r="AI80" t="e">
        <f t="shared" si="166"/>
        <v>#VALUE!</v>
      </c>
      <c r="AJ80" s="13" t="e">
        <f t="shared" si="167"/>
        <v>#VALUE!</v>
      </c>
      <c r="AK80" t="e">
        <f t="shared" si="168"/>
        <v>#VALUE!</v>
      </c>
      <c r="AL80" t="e">
        <f t="shared" si="169"/>
        <v>#VALUE!</v>
      </c>
      <c r="AM80" t="e">
        <f t="shared" si="170"/>
        <v>#VALUE!</v>
      </c>
      <c r="AN80" t="e">
        <f t="shared" si="171"/>
        <v>#VALUE!</v>
      </c>
      <c r="AO80" s="13" t="e">
        <f t="shared" si="172"/>
        <v>#VALUE!</v>
      </c>
      <c r="AP80" t="e">
        <f t="shared" si="173"/>
        <v>#VALUE!</v>
      </c>
      <c r="AQ80" t="e">
        <f t="shared" si="174"/>
        <v>#VALUE!</v>
      </c>
      <c r="AR80" t="e">
        <f t="shared" si="175"/>
        <v>#VALUE!</v>
      </c>
      <c r="AS80" t="e">
        <f t="shared" si="176"/>
        <v>#VALUE!</v>
      </c>
      <c r="AT80" s="13" t="e">
        <f t="shared" si="177"/>
        <v>#VALUE!</v>
      </c>
      <c r="AU80" t="e">
        <f t="shared" si="178"/>
        <v>#VALUE!</v>
      </c>
      <c r="AW80" t="e">
        <f t="shared" si="145"/>
        <v>#VALUE!</v>
      </c>
      <c r="AX80" s="13" t="e">
        <f t="shared" si="146"/>
        <v>#VALUE!</v>
      </c>
      <c r="AY80" s="13"/>
      <c r="BA80" s="13">
        <f t="shared" si="143"/>
        <v>0</v>
      </c>
      <c r="BB80" s="241">
        <v>0.2</v>
      </c>
      <c r="BC80" t="e">
        <f t="shared" si="179"/>
        <v>#VALUE!</v>
      </c>
      <c r="BD80" t="e">
        <f t="shared" si="180"/>
        <v>#VALUE!</v>
      </c>
    </row>
    <row r="81" spans="1:56" ht="12.75">
      <c r="A81" s="1" t="s">
        <v>56</v>
      </c>
      <c r="B81" s="1" t="s">
        <v>123</v>
      </c>
      <c r="C81" s="149">
        <v>0.0004350834962264151</v>
      </c>
      <c r="D81" s="13">
        <v>0.13</v>
      </c>
      <c r="E81" s="5">
        <f>F81*$D81</f>
        <v>4.157600802725732</v>
      </c>
      <c r="F81" s="239">
        <v>31.98154463635178</v>
      </c>
      <c r="G81" s="6">
        <f>H81*$D81</f>
        <v>4.012291605546538</v>
      </c>
      <c r="H81" s="229">
        <v>30.86378158112721</v>
      </c>
      <c r="I81" s="229">
        <v>30.86378158112721</v>
      </c>
      <c r="J81" s="12">
        <f t="shared" si="181"/>
        <v>0</v>
      </c>
      <c r="K81" s="149">
        <v>0.0004350834962264151</v>
      </c>
      <c r="L81" s="127">
        <f t="shared" si="147"/>
        <v>0.000759263766755545</v>
      </c>
      <c r="M81" s="127">
        <f t="shared" si="148"/>
        <v>1317.0653517066396</v>
      </c>
      <c r="N81" s="127">
        <f t="shared" si="149"/>
        <v>0.057661028607037375</v>
      </c>
      <c r="O81" s="13" t="e">
        <f t="shared" si="150"/>
        <v>#VALUE!</v>
      </c>
      <c r="P81" s="13" t="e">
        <f t="shared" si="142"/>
        <v>#VALUE!</v>
      </c>
      <c r="Q81" s="5">
        <v>0.136972551340617</v>
      </c>
      <c r="R81" s="13" t="e">
        <f t="shared" si="151"/>
        <v>#VALUE!</v>
      </c>
      <c r="S81" s="13" t="e">
        <f>IF(P81&lt;Q81,P72:P81,0)</f>
        <v>#VALUE!</v>
      </c>
      <c r="T81" s="13" t="e">
        <f t="shared" si="152"/>
        <v>#VALUE!</v>
      </c>
      <c r="U81" s="13" t="e">
        <f t="shared" si="153"/>
        <v>#VALUE!</v>
      </c>
      <c r="V81" s="13" t="e">
        <f t="shared" si="144"/>
        <v>#VALUE!</v>
      </c>
      <c r="W81" s="14" t="e">
        <f t="shared" si="154"/>
        <v>#VALUE!</v>
      </c>
      <c r="X81" t="e">
        <f t="shared" si="155"/>
        <v>#VALUE!</v>
      </c>
      <c r="Y81" t="e">
        <f t="shared" si="156"/>
        <v>#VALUE!</v>
      </c>
      <c r="Z81" t="e">
        <f t="shared" si="157"/>
        <v>#VALUE!</v>
      </c>
      <c r="AA81" t="e">
        <f t="shared" si="158"/>
        <v>#VALUE!</v>
      </c>
      <c r="AB81" t="e">
        <f t="shared" si="159"/>
        <v>#VALUE!</v>
      </c>
      <c r="AC81" t="e">
        <f t="shared" si="160"/>
        <v>#VALUE!</v>
      </c>
      <c r="AD81" t="e">
        <f t="shared" si="161"/>
        <v>#VALUE!</v>
      </c>
      <c r="AE81" s="13" t="e">
        <f t="shared" si="162"/>
        <v>#VALUE!</v>
      </c>
      <c r="AF81" t="e">
        <f t="shared" si="163"/>
        <v>#VALUE!</v>
      </c>
      <c r="AG81" t="e">
        <f t="shared" si="164"/>
        <v>#VALUE!</v>
      </c>
      <c r="AH81" t="e">
        <f t="shared" si="165"/>
        <v>#VALUE!</v>
      </c>
      <c r="AI81" t="e">
        <f t="shared" si="166"/>
        <v>#VALUE!</v>
      </c>
      <c r="AJ81" s="13" t="e">
        <f t="shared" si="167"/>
        <v>#VALUE!</v>
      </c>
      <c r="AK81" t="e">
        <f t="shared" si="168"/>
        <v>#VALUE!</v>
      </c>
      <c r="AL81" t="e">
        <f t="shared" si="169"/>
        <v>#VALUE!</v>
      </c>
      <c r="AM81" t="e">
        <f t="shared" si="170"/>
        <v>#VALUE!</v>
      </c>
      <c r="AN81" t="e">
        <f t="shared" si="171"/>
        <v>#VALUE!</v>
      </c>
      <c r="AO81" s="13" t="e">
        <f t="shared" si="172"/>
        <v>#VALUE!</v>
      </c>
      <c r="AP81" t="e">
        <f t="shared" si="173"/>
        <v>#VALUE!</v>
      </c>
      <c r="AQ81" t="e">
        <f t="shared" si="174"/>
        <v>#VALUE!</v>
      </c>
      <c r="AR81" t="e">
        <f t="shared" si="175"/>
        <v>#VALUE!</v>
      </c>
      <c r="AS81" t="e">
        <f t="shared" si="176"/>
        <v>#VALUE!</v>
      </c>
      <c r="AT81" s="13" t="e">
        <f t="shared" si="177"/>
        <v>#VALUE!</v>
      </c>
      <c r="AU81" t="e">
        <f t="shared" si="178"/>
        <v>#VALUE!</v>
      </c>
      <c r="AW81" t="e">
        <f t="shared" si="145"/>
        <v>#VALUE!</v>
      </c>
      <c r="AX81" s="13" t="e">
        <f t="shared" si="146"/>
        <v>#VALUE!</v>
      </c>
      <c r="AY81" s="13"/>
      <c r="BA81" s="13">
        <f t="shared" si="143"/>
        <v>0</v>
      </c>
      <c r="BB81" s="241">
        <v>0.13</v>
      </c>
      <c r="BC81" t="e">
        <f t="shared" si="179"/>
        <v>#VALUE!</v>
      </c>
      <c r="BD81" t="e">
        <f t="shared" si="180"/>
        <v>#VALUE!</v>
      </c>
    </row>
    <row r="82" spans="1:56" ht="12.75">
      <c r="A82" s="1" t="s">
        <v>57</v>
      </c>
      <c r="B82" s="4"/>
      <c r="C82" s="151">
        <f>SUM(C83:C88)</f>
        <v>0.004031216235497841</v>
      </c>
      <c r="D82" s="13"/>
      <c r="E82" s="5">
        <f>SUM(E83:E88)</f>
        <v>9.908985414052514</v>
      </c>
      <c r="F82" s="239"/>
      <c r="G82" s="6">
        <f>SUM(G83:G88)</f>
        <v>9.70229207725568</v>
      </c>
      <c r="H82" s="229"/>
      <c r="I82" s="229"/>
      <c r="J82" s="12">
        <f t="shared" si="181"/>
        <v>0</v>
      </c>
      <c r="K82" s="151"/>
      <c r="L82" s="127"/>
      <c r="M82" s="127"/>
      <c r="N82" s="127"/>
      <c r="P82" s="13"/>
      <c r="Q82" s="5"/>
      <c r="T82" s="13">
        <f t="shared" si="152"/>
        <v>0</v>
      </c>
      <c r="U82" s="13">
        <f t="shared" si="153"/>
        <v>0</v>
      </c>
      <c r="V82" s="13" t="e">
        <f t="shared" si="144"/>
        <v>#VALUE!</v>
      </c>
      <c r="W82" s="14">
        <f t="shared" si="154"/>
        <v>0</v>
      </c>
      <c r="X82">
        <f t="shared" si="155"/>
        <v>0</v>
      </c>
      <c r="Y82">
        <f t="shared" si="156"/>
        <v>0</v>
      </c>
      <c r="Z82">
        <f t="shared" si="157"/>
        <v>0</v>
      </c>
      <c r="AA82" t="e">
        <f t="shared" si="158"/>
        <v>#VALUE!</v>
      </c>
      <c r="AB82">
        <f t="shared" si="159"/>
        <v>0</v>
      </c>
      <c r="AC82">
        <f t="shared" si="160"/>
        <v>0</v>
      </c>
      <c r="AD82">
        <f t="shared" si="161"/>
        <v>0</v>
      </c>
      <c r="AE82" s="13">
        <f t="shared" si="162"/>
        <v>0</v>
      </c>
      <c r="AF82" t="e">
        <f t="shared" si="163"/>
        <v>#VALUE!</v>
      </c>
      <c r="AG82">
        <f t="shared" si="164"/>
        <v>0</v>
      </c>
      <c r="AH82">
        <f t="shared" si="165"/>
        <v>0</v>
      </c>
      <c r="AI82">
        <f t="shared" si="166"/>
        <v>0</v>
      </c>
      <c r="AJ82" s="13">
        <f t="shared" si="167"/>
        <v>0</v>
      </c>
      <c r="AK82" t="e">
        <f t="shared" si="168"/>
        <v>#VALUE!</v>
      </c>
      <c r="AL82">
        <f t="shared" si="169"/>
        <v>0</v>
      </c>
      <c r="AM82">
        <f t="shared" si="170"/>
        <v>0</v>
      </c>
      <c r="AN82">
        <f t="shared" si="171"/>
        <v>0</v>
      </c>
      <c r="AO82" s="13">
        <f t="shared" si="172"/>
        <v>0</v>
      </c>
      <c r="AP82" t="e">
        <f t="shared" si="173"/>
        <v>#VALUE!</v>
      </c>
      <c r="AQ82">
        <f t="shared" si="174"/>
        <v>0</v>
      </c>
      <c r="AR82">
        <f t="shared" si="175"/>
        <v>0</v>
      </c>
      <c r="AS82">
        <f t="shared" si="176"/>
        <v>0</v>
      </c>
      <c r="AT82" s="13">
        <f t="shared" si="177"/>
        <v>0</v>
      </c>
      <c r="AU82" t="e">
        <f t="shared" si="178"/>
        <v>#VALUE!</v>
      </c>
      <c r="AW82">
        <f t="shared" si="145"/>
        <v>0</v>
      </c>
      <c r="AX82" s="13" t="e">
        <f t="shared" si="146"/>
        <v>#VALUE!</v>
      </c>
      <c r="AY82" s="13" t="e">
        <f>SUM(AW83:AX88)</f>
        <v>#VALUE!</v>
      </c>
      <c r="BA82" s="13" t="e">
        <f t="shared" si="143"/>
        <v>#VALUE!</v>
      </c>
      <c r="BB82" s="241"/>
      <c r="BC82">
        <f t="shared" si="179"/>
        <v>0</v>
      </c>
      <c r="BD82">
        <f t="shared" si="180"/>
        <v>0</v>
      </c>
    </row>
    <row r="83" spans="1:56" ht="12.75">
      <c r="A83" s="1" t="s">
        <v>58</v>
      </c>
      <c r="B83" s="1" t="s">
        <v>123</v>
      </c>
      <c r="C83" s="149">
        <v>0.00026188518163220136</v>
      </c>
      <c r="D83" s="13">
        <v>0.08</v>
      </c>
      <c r="E83" s="5">
        <f aca="true" t="shared" si="182" ref="E83:E88">F83*$D83</f>
        <v>1.395049721289648</v>
      </c>
      <c r="F83" s="239">
        <v>17.4381215161206</v>
      </c>
      <c r="G83" s="6">
        <f aca="true" t="shared" si="183" ref="G83:G88">H83*$D83</f>
        <v>1.2738923345448072</v>
      </c>
      <c r="H83" s="229">
        <v>15.92365418181009</v>
      </c>
      <c r="I83" s="229">
        <v>15.92365418181009</v>
      </c>
      <c r="J83" s="12">
        <f t="shared" si="181"/>
        <v>0</v>
      </c>
      <c r="K83" s="149">
        <v>0.00026188518163220136</v>
      </c>
      <c r="L83" s="127">
        <f t="shared" si="147"/>
        <v>0.00045701556411151495</v>
      </c>
      <c r="M83" s="127">
        <f t="shared" si="148"/>
        <v>2188.1092867025272</v>
      </c>
      <c r="N83" s="127">
        <f t="shared" si="149"/>
        <v>0.09579527091225243</v>
      </c>
      <c r="O83" s="13" t="e">
        <f t="shared" si="150"/>
        <v>#VALUE!</v>
      </c>
      <c r="P83" s="13" t="e">
        <f aca="true" t="shared" si="184" ref="P83:P98">O83/I83</f>
        <v>#VALUE!</v>
      </c>
      <c r="Q83" s="5">
        <v>0.0824464310818087</v>
      </c>
      <c r="R83" s="13" t="e">
        <f t="shared" si="151"/>
        <v>#VALUE!</v>
      </c>
      <c r="S83" s="13" t="e">
        <f>IF(P83&lt;Q83,P74:P83,0)</f>
        <v>#VALUE!</v>
      </c>
      <c r="T83" s="13" t="e">
        <f t="shared" si="152"/>
        <v>#VALUE!</v>
      </c>
      <c r="U83" s="13" t="e">
        <f t="shared" si="153"/>
        <v>#VALUE!</v>
      </c>
      <c r="V83" s="13" t="e">
        <f t="shared" si="144"/>
        <v>#VALUE!</v>
      </c>
      <c r="W83" s="14" t="e">
        <f t="shared" si="154"/>
        <v>#VALUE!</v>
      </c>
      <c r="X83" t="e">
        <f t="shared" si="155"/>
        <v>#VALUE!</v>
      </c>
      <c r="Y83" t="e">
        <f t="shared" si="156"/>
        <v>#VALUE!</v>
      </c>
      <c r="Z83" t="e">
        <f t="shared" si="157"/>
        <v>#VALUE!</v>
      </c>
      <c r="AA83" t="e">
        <f t="shared" si="158"/>
        <v>#VALUE!</v>
      </c>
      <c r="AB83" t="e">
        <f t="shared" si="159"/>
        <v>#VALUE!</v>
      </c>
      <c r="AC83" t="e">
        <f t="shared" si="160"/>
        <v>#VALUE!</v>
      </c>
      <c r="AD83" t="e">
        <f t="shared" si="161"/>
        <v>#VALUE!</v>
      </c>
      <c r="AE83" s="13" t="e">
        <f t="shared" si="162"/>
        <v>#VALUE!</v>
      </c>
      <c r="AF83" t="e">
        <f t="shared" si="163"/>
        <v>#VALUE!</v>
      </c>
      <c r="AG83" t="e">
        <f t="shared" si="164"/>
        <v>#VALUE!</v>
      </c>
      <c r="AH83" t="e">
        <f t="shared" si="165"/>
        <v>#VALUE!</v>
      </c>
      <c r="AI83" t="e">
        <f t="shared" si="166"/>
        <v>#VALUE!</v>
      </c>
      <c r="AJ83" s="13" t="e">
        <f t="shared" si="167"/>
        <v>#VALUE!</v>
      </c>
      <c r="AK83" t="e">
        <f t="shared" si="168"/>
        <v>#VALUE!</v>
      </c>
      <c r="AL83" t="e">
        <f t="shared" si="169"/>
        <v>#VALUE!</v>
      </c>
      <c r="AM83" t="e">
        <f t="shared" si="170"/>
        <v>#VALUE!</v>
      </c>
      <c r="AN83" t="e">
        <f t="shared" si="171"/>
        <v>#VALUE!</v>
      </c>
      <c r="AO83" s="13" t="e">
        <f t="shared" si="172"/>
        <v>#VALUE!</v>
      </c>
      <c r="AP83" t="e">
        <f t="shared" si="173"/>
        <v>#VALUE!</v>
      </c>
      <c r="AQ83" t="e">
        <f t="shared" si="174"/>
        <v>#VALUE!</v>
      </c>
      <c r="AR83" t="e">
        <f t="shared" si="175"/>
        <v>#VALUE!</v>
      </c>
      <c r="AS83" t="e">
        <f t="shared" si="176"/>
        <v>#VALUE!</v>
      </c>
      <c r="AT83" s="13" t="e">
        <f t="shared" si="177"/>
        <v>#VALUE!</v>
      </c>
      <c r="AU83" t="e">
        <f t="shared" si="178"/>
        <v>#VALUE!</v>
      </c>
      <c r="AW83" t="e">
        <f t="shared" si="145"/>
        <v>#VALUE!</v>
      </c>
      <c r="AX83" s="13" t="e">
        <f t="shared" si="146"/>
        <v>#VALUE!</v>
      </c>
      <c r="AY83" s="13"/>
      <c r="BA83" s="13">
        <f t="shared" si="143"/>
        <v>0</v>
      </c>
      <c r="BB83" s="241">
        <v>0.08</v>
      </c>
      <c r="BC83" t="e">
        <f t="shared" si="179"/>
        <v>#VALUE!</v>
      </c>
      <c r="BD83" t="e">
        <f t="shared" si="180"/>
        <v>#VALUE!</v>
      </c>
    </row>
    <row r="84" spans="1:56" ht="12.75">
      <c r="A84" s="1" t="s">
        <v>59</v>
      </c>
      <c r="B84" s="1" t="s">
        <v>123</v>
      </c>
      <c r="C84" s="149">
        <v>0.00041318843943111757</v>
      </c>
      <c r="D84" s="13">
        <v>0.13</v>
      </c>
      <c r="E84" s="5">
        <f t="shared" si="182"/>
        <v>0.34219583724821695</v>
      </c>
      <c r="F84" s="239">
        <v>2.6322756711401305</v>
      </c>
      <c r="G84" s="6">
        <f t="shared" si="183"/>
        <v>0.3431163992455836</v>
      </c>
      <c r="H84" s="229">
        <v>2.63935691727372</v>
      </c>
      <c r="I84" s="229">
        <v>2.63935691727372</v>
      </c>
      <c r="J84" s="12">
        <f t="shared" si="181"/>
        <v>0</v>
      </c>
      <c r="K84" s="149">
        <v>0.00041318843943111757</v>
      </c>
      <c r="L84" s="127">
        <f t="shared" si="147"/>
        <v>0.0007210547254108164</v>
      </c>
      <c r="M84" s="127">
        <f t="shared" si="148"/>
        <v>1386.8572866369557</v>
      </c>
      <c r="N84" s="127">
        <f t="shared" si="149"/>
        <v>0.06071651461716044</v>
      </c>
      <c r="O84" s="13" t="e">
        <f t="shared" si="150"/>
        <v>#VALUE!</v>
      </c>
      <c r="P84" s="13" t="e">
        <f t="shared" si="184"/>
        <v>#VALUE!</v>
      </c>
      <c r="Q84" s="5">
        <v>0.13007957144822654</v>
      </c>
      <c r="R84" s="13" t="e">
        <f t="shared" si="151"/>
        <v>#VALUE!</v>
      </c>
      <c r="S84" s="13" t="e">
        <f>IF(P84&lt;Q84,P75:P84,0)</f>
        <v>#VALUE!</v>
      </c>
      <c r="T84" s="13" t="e">
        <f t="shared" si="152"/>
        <v>#VALUE!</v>
      </c>
      <c r="U84" s="13" t="e">
        <f t="shared" si="153"/>
        <v>#VALUE!</v>
      </c>
      <c r="V84" s="13" t="e">
        <f t="shared" si="144"/>
        <v>#VALUE!</v>
      </c>
      <c r="W84" s="14" t="e">
        <f t="shared" si="154"/>
        <v>#VALUE!</v>
      </c>
      <c r="X84" t="e">
        <f t="shared" si="155"/>
        <v>#VALUE!</v>
      </c>
      <c r="Y84" t="e">
        <f t="shared" si="156"/>
        <v>#VALUE!</v>
      </c>
      <c r="Z84" t="e">
        <f t="shared" si="157"/>
        <v>#VALUE!</v>
      </c>
      <c r="AA84" t="e">
        <f t="shared" si="158"/>
        <v>#VALUE!</v>
      </c>
      <c r="AB84" t="e">
        <f t="shared" si="159"/>
        <v>#VALUE!</v>
      </c>
      <c r="AC84" t="e">
        <f t="shared" si="160"/>
        <v>#VALUE!</v>
      </c>
      <c r="AD84" t="e">
        <f t="shared" si="161"/>
        <v>#VALUE!</v>
      </c>
      <c r="AE84" s="13" t="e">
        <f t="shared" si="162"/>
        <v>#VALUE!</v>
      </c>
      <c r="AF84" t="e">
        <f t="shared" si="163"/>
        <v>#VALUE!</v>
      </c>
      <c r="AG84" t="e">
        <f t="shared" si="164"/>
        <v>#VALUE!</v>
      </c>
      <c r="AH84" t="e">
        <f t="shared" si="165"/>
        <v>#VALUE!</v>
      </c>
      <c r="AI84" t="e">
        <f t="shared" si="166"/>
        <v>#VALUE!</v>
      </c>
      <c r="AJ84" s="13" t="e">
        <f t="shared" si="167"/>
        <v>#VALUE!</v>
      </c>
      <c r="AK84" t="e">
        <f t="shared" si="168"/>
        <v>#VALUE!</v>
      </c>
      <c r="AL84" t="e">
        <f t="shared" si="169"/>
        <v>#VALUE!</v>
      </c>
      <c r="AM84" t="e">
        <f t="shared" si="170"/>
        <v>#VALUE!</v>
      </c>
      <c r="AN84" t="e">
        <f t="shared" si="171"/>
        <v>#VALUE!</v>
      </c>
      <c r="AO84" s="13" t="e">
        <f t="shared" si="172"/>
        <v>#VALUE!</v>
      </c>
      <c r="AP84" t="e">
        <f t="shared" si="173"/>
        <v>#VALUE!</v>
      </c>
      <c r="AQ84" t="e">
        <f t="shared" si="174"/>
        <v>#VALUE!</v>
      </c>
      <c r="AR84" t="e">
        <f t="shared" si="175"/>
        <v>#VALUE!</v>
      </c>
      <c r="AS84" t="e">
        <f t="shared" si="176"/>
        <v>#VALUE!</v>
      </c>
      <c r="AT84" s="13" t="e">
        <f t="shared" si="177"/>
        <v>#VALUE!</v>
      </c>
      <c r="AU84" t="e">
        <f t="shared" si="178"/>
        <v>#VALUE!</v>
      </c>
      <c r="AW84" t="e">
        <f t="shared" si="145"/>
        <v>#VALUE!</v>
      </c>
      <c r="AX84" s="13" t="e">
        <f t="shared" si="146"/>
        <v>#VALUE!</v>
      </c>
      <c r="AY84" s="13"/>
      <c r="BA84" s="13">
        <f t="shared" si="143"/>
        <v>0</v>
      </c>
      <c r="BB84" s="241">
        <v>0.13</v>
      </c>
      <c r="BC84" t="e">
        <f t="shared" si="179"/>
        <v>#VALUE!</v>
      </c>
      <c r="BD84" t="e">
        <f t="shared" si="180"/>
        <v>#VALUE!</v>
      </c>
    </row>
    <row r="85" spans="1:56" ht="12.75">
      <c r="A85" s="1" t="s">
        <v>60</v>
      </c>
      <c r="B85" s="1" t="s">
        <v>123</v>
      </c>
      <c r="C85" s="149">
        <v>0.0004140938834231042</v>
      </c>
      <c r="D85" s="13">
        <v>0.13</v>
      </c>
      <c r="E85" s="5">
        <f t="shared" si="182"/>
        <v>2.284117488566921</v>
      </c>
      <c r="F85" s="239">
        <v>17.57013452743785</v>
      </c>
      <c r="G85" s="6">
        <f t="shared" si="183"/>
        <v>2.3085920642164384</v>
      </c>
      <c r="H85" s="229">
        <v>17.7584004939726</v>
      </c>
      <c r="I85" s="229">
        <v>17.7584004939726</v>
      </c>
      <c r="J85" s="12">
        <f t="shared" si="181"/>
        <v>0</v>
      </c>
      <c r="K85" s="149">
        <v>0.0004140938834231042</v>
      </c>
      <c r="L85" s="127">
        <f t="shared" si="147"/>
        <v>0.0007226348148003348</v>
      </c>
      <c r="M85" s="127">
        <f t="shared" si="148"/>
        <v>1383.8248303554287</v>
      </c>
      <c r="N85" s="127">
        <f t="shared" si="149"/>
        <v>0.06058375389410889</v>
      </c>
      <c r="O85" s="13" t="e">
        <f t="shared" si="150"/>
        <v>#VALUE!</v>
      </c>
      <c r="P85" s="13" t="e">
        <f t="shared" si="184"/>
        <v>#VALUE!</v>
      </c>
      <c r="Q85" s="5">
        <v>0.1303646224206355</v>
      </c>
      <c r="R85" s="13" t="e">
        <f t="shared" si="151"/>
        <v>#VALUE!</v>
      </c>
      <c r="S85" s="13" t="e">
        <f>IF(P85&lt;Q85,P76:P85,0)</f>
        <v>#VALUE!</v>
      </c>
      <c r="T85" s="13" t="e">
        <f t="shared" si="152"/>
        <v>#VALUE!</v>
      </c>
      <c r="U85" s="13" t="e">
        <f t="shared" si="153"/>
        <v>#VALUE!</v>
      </c>
      <c r="V85" s="13" t="e">
        <f t="shared" si="144"/>
        <v>#VALUE!</v>
      </c>
      <c r="W85" s="14" t="e">
        <f t="shared" si="154"/>
        <v>#VALUE!</v>
      </c>
      <c r="X85" t="e">
        <f t="shared" si="155"/>
        <v>#VALUE!</v>
      </c>
      <c r="Y85" t="e">
        <f t="shared" si="156"/>
        <v>#VALUE!</v>
      </c>
      <c r="Z85" t="e">
        <f t="shared" si="157"/>
        <v>#VALUE!</v>
      </c>
      <c r="AA85" t="e">
        <f t="shared" si="158"/>
        <v>#VALUE!</v>
      </c>
      <c r="AB85" t="e">
        <f t="shared" si="159"/>
        <v>#VALUE!</v>
      </c>
      <c r="AC85" t="e">
        <f t="shared" si="160"/>
        <v>#VALUE!</v>
      </c>
      <c r="AD85" t="e">
        <f t="shared" si="161"/>
        <v>#VALUE!</v>
      </c>
      <c r="AE85" s="13" t="e">
        <f t="shared" si="162"/>
        <v>#VALUE!</v>
      </c>
      <c r="AF85" t="e">
        <f t="shared" si="163"/>
        <v>#VALUE!</v>
      </c>
      <c r="AG85" t="e">
        <f t="shared" si="164"/>
        <v>#VALUE!</v>
      </c>
      <c r="AH85" t="e">
        <f t="shared" si="165"/>
        <v>#VALUE!</v>
      </c>
      <c r="AI85" t="e">
        <f t="shared" si="166"/>
        <v>#VALUE!</v>
      </c>
      <c r="AJ85" s="13" t="e">
        <f t="shared" si="167"/>
        <v>#VALUE!</v>
      </c>
      <c r="AK85" t="e">
        <f t="shared" si="168"/>
        <v>#VALUE!</v>
      </c>
      <c r="AL85" t="e">
        <f t="shared" si="169"/>
        <v>#VALUE!</v>
      </c>
      <c r="AM85" t="e">
        <f t="shared" si="170"/>
        <v>#VALUE!</v>
      </c>
      <c r="AN85" t="e">
        <f t="shared" si="171"/>
        <v>#VALUE!</v>
      </c>
      <c r="AO85" s="13" t="e">
        <f t="shared" si="172"/>
        <v>#VALUE!</v>
      </c>
      <c r="AP85" t="e">
        <f t="shared" si="173"/>
        <v>#VALUE!</v>
      </c>
      <c r="AQ85" t="e">
        <f t="shared" si="174"/>
        <v>#VALUE!</v>
      </c>
      <c r="AR85" t="e">
        <f t="shared" si="175"/>
        <v>#VALUE!</v>
      </c>
      <c r="AS85" t="e">
        <f t="shared" si="176"/>
        <v>#VALUE!</v>
      </c>
      <c r="AT85" s="13" t="e">
        <f t="shared" si="177"/>
        <v>#VALUE!</v>
      </c>
      <c r="AU85" t="e">
        <f t="shared" si="178"/>
        <v>#VALUE!</v>
      </c>
      <c r="AW85" t="e">
        <f t="shared" si="145"/>
        <v>#VALUE!</v>
      </c>
      <c r="AX85" s="13" t="e">
        <f t="shared" si="146"/>
        <v>#VALUE!</v>
      </c>
      <c r="AY85" s="13"/>
      <c r="BA85" s="13">
        <f t="shared" si="143"/>
        <v>0</v>
      </c>
      <c r="BB85" s="241">
        <v>0.13</v>
      </c>
      <c r="BC85" t="e">
        <f t="shared" si="179"/>
        <v>#VALUE!</v>
      </c>
      <c r="BD85" t="e">
        <f t="shared" si="180"/>
        <v>#VALUE!</v>
      </c>
    </row>
    <row r="86" spans="1:56" ht="12.75">
      <c r="A86" s="1" t="s">
        <v>61</v>
      </c>
      <c r="B86" s="1" t="s">
        <v>134</v>
      </c>
      <c r="C86" s="149">
        <v>0.002133440487949136</v>
      </c>
      <c r="D86" s="13">
        <v>0.67</v>
      </c>
      <c r="E86" s="5">
        <f t="shared" si="182"/>
        <v>0.4732689847098331</v>
      </c>
      <c r="F86" s="239">
        <v>0.7063716189699001</v>
      </c>
      <c r="G86" s="6">
        <f t="shared" si="183"/>
        <v>0.4768069146990504</v>
      </c>
      <c r="H86" s="229">
        <v>0.71165211149112</v>
      </c>
      <c r="I86" s="229">
        <v>0.71165211149112</v>
      </c>
      <c r="J86" s="12">
        <f t="shared" si="181"/>
        <v>0</v>
      </c>
      <c r="K86" s="149">
        <v>0.002133440487949136</v>
      </c>
      <c r="L86" s="127">
        <f t="shared" si="147"/>
        <v>0.0037230648256676023</v>
      </c>
      <c r="M86" s="127">
        <f t="shared" si="148"/>
        <v>268.59591407213406</v>
      </c>
      <c r="N86" s="127">
        <f t="shared" si="149"/>
        <v>0.011759110255977891</v>
      </c>
      <c r="O86" s="13" t="e">
        <f t="shared" si="150"/>
        <v>#VALUE!</v>
      </c>
      <c r="P86" s="13" t="e">
        <f t="shared" si="184"/>
        <v>#VALUE!</v>
      </c>
      <c r="Q86" s="5">
        <v>0.6716476016725139</v>
      </c>
      <c r="R86" s="13" t="e">
        <f t="shared" si="151"/>
        <v>#VALUE!</v>
      </c>
      <c r="S86" s="13" t="e">
        <f>IF(P86&lt;Q86,P77:P86,0)</f>
        <v>#VALUE!</v>
      </c>
      <c r="T86" s="13" t="e">
        <f t="shared" si="152"/>
        <v>#VALUE!</v>
      </c>
      <c r="U86" s="13" t="e">
        <f t="shared" si="153"/>
        <v>#VALUE!</v>
      </c>
      <c r="V86" s="13" t="e">
        <f t="shared" si="144"/>
        <v>#VALUE!</v>
      </c>
      <c r="W86" s="14" t="e">
        <f t="shared" si="154"/>
        <v>#VALUE!</v>
      </c>
      <c r="X86" t="e">
        <f t="shared" si="155"/>
        <v>#VALUE!</v>
      </c>
      <c r="Y86" t="e">
        <f t="shared" si="156"/>
        <v>#VALUE!</v>
      </c>
      <c r="Z86" t="e">
        <f t="shared" si="157"/>
        <v>#VALUE!</v>
      </c>
      <c r="AA86" t="e">
        <f t="shared" si="158"/>
        <v>#VALUE!</v>
      </c>
      <c r="AB86" t="e">
        <f t="shared" si="159"/>
        <v>#VALUE!</v>
      </c>
      <c r="AC86" t="e">
        <f t="shared" si="160"/>
        <v>#VALUE!</v>
      </c>
      <c r="AD86" t="e">
        <f t="shared" si="161"/>
        <v>#VALUE!</v>
      </c>
      <c r="AE86" s="13" t="e">
        <f t="shared" si="162"/>
        <v>#VALUE!</v>
      </c>
      <c r="AF86" t="e">
        <f t="shared" si="163"/>
        <v>#VALUE!</v>
      </c>
      <c r="AG86" t="e">
        <f t="shared" si="164"/>
        <v>#VALUE!</v>
      </c>
      <c r="AH86" t="e">
        <f t="shared" si="165"/>
        <v>#VALUE!</v>
      </c>
      <c r="AI86" t="e">
        <f t="shared" si="166"/>
        <v>#VALUE!</v>
      </c>
      <c r="AJ86" s="13" t="e">
        <f t="shared" si="167"/>
        <v>#VALUE!</v>
      </c>
      <c r="AK86" t="e">
        <f t="shared" si="168"/>
        <v>#VALUE!</v>
      </c>
      <c r="AL86" t="e">
        <f t="shared" si="169"/>
        <v>#VALUE!</v>
      </c>
      <c r="AM86" t="e">
        <f t="shared" si="170"/>
        <v>#VALUE!</v>
      </c>
      <c r="AN86" t="e">
        <f t="shared" si="171"/>
        <v>#VALUE!</v>
      </c>
      <c r="AO86" s="13" t="e">
        <f t="shared" si="172"/>
        <v>#VALUE!</v>
      </c>
      <c r="AP86" t="e">
        <f t="shared" si="173"/>
        <v>#VALUE!</v>
      </c>
      <c r="AQ86" t="e">
        <f t="shared" si="174"/>
        <v>#VALUE!</v>
      </c>
      <c r="AR86" t="e">
        <f t="shared" si="175"/>
        <v>#VALUE!</v>
      </c>
      <c r="AS86" t="e">
        <f t="shared" si="176"/>
        <v>#VALUE!</v>
      </c>
      <c r="AT86" s="13" t="e">
        <f t="shared" si="177"/>
        <v>#VALUE!</v>
      </c>
      <c r="AU86" t="e">
        <f t="shared" si="178"/>
        <v>#VALUE!</v>
      </c>
      <c r="AW86" t="e">
        <f t="shared" si="145"/>
        <v>#VALUE!</v>
      </c>
      <c r="AX86" s="13" t="e">
        <f t="shared" si="146"/>
        <v>#VALUE!</v>
      </c>
      <c r="AY86" s="13"/>
      <c r="BA86" s="13">
        <f t="shared" si="143"/>
        <v>0</v>
      </c>
      <c r="BB86" s="241">
        <v>0.67</v>
      </c>
      <c r="BC86" t="e">
        <f t="shared" si="179"/>
        <v>#VALUE!</v>
      </c>
      <c r="BD86" t="e">
        <f t="shared" si="180"/>
        <v>#VALUE!</v>
      </c>
    </row>
    <row r="87" spans="1:56" ht="12.75">
      <c r="A87" s="1" t="s">
        <v>233</v>
      </c>
      <c r="B87" s="1" t="s">
        <v>123</v>
      </c>
      <c r="C87" s="149">
        <v>0.00024210680669563758</v>
      </c>
      <c r="D87" s="13">
        <v>0.07</v>
      </c>
      <c r="E87" s="5">
        <f t="shared" si="182"/>
        <v>1.5153550699273204</v>
      </c>
      <c r="F87" s="239">
        <v>21.64792957039029</v>
      </c>
      <c r="G87" s="6">
        <f t="shared" si="183"/>
        <v>1.368453865781758</v>
      </c>
      <c r="H87" s="229">
        <v>19.5493409397394</v>
      </c>
      <c r="I87" s="229">
        <v>19.5493409397394</v>
      </c>
      <c r="J87" s="12">
        <f t="shared" si="181"/>
        <v>0</v>
      </c>
      <c r="K87" s="149">
        <v>0.00024210680669563758</v>
      </c>
      <c r="L87" s="127">
        <f t="shared" si="147"/>
        <v>0.00042250034212565476</v>
      </c>
      <c r="M87" s="127">
        <f t="shared" si="148"/>
        <v>2366.8619887237687</v>
      </c>
      <c r="N87" s="127">
        <f t="shared" si="149"/>
        <v>0.10362105165386579</v>
      </c>
      <c r="O87" s="13" t="e">
        <f t="shared" si="150"/>
        <v>#VALUE!</v>
      </c>
      <c r="P87" s="13" t="e">
        <f t="shared" si="184"/>
        <v>#VALUE!</v>
      </c>
      <c r="Q87" s="5">
        <v>0.07621982285619433</v>
      </c>
      <c r="R87" s="13" t="e">
        <f t="shared" si="151"/>
        <v>#VALUE!</v>
      </c>
      <c r="S87" s="13" t="e">
        <f>IF(P87&lt;Q87,P77:P87,0)</f>
        <v>#VALUE!</v>
      </c>
      <c r="T87" s="13" t="e">
        <f t="shared" si="152"/>
        <v>#VALUE!</v>
      </c>
      <c r="U87" s="13" t="e">
        <f t="shared" si="153"/>
        <v>#VALUE!</v>
      </c>
      <c r="V87" s="13" t="e">
        <f t="shared" si="144"/>
        <v>#VALUE!</v>
      </c>
      <c r="W87" s="14" t="e">
        <f t="shared" si="154"/>
        <v>#VALUE!</v>
      </c>
      <c r="X87" t="e">
        <f t="shared" si="155"/>
        <v>#VALUE!</v>
      </c>
      <c r="Y87" t="e">
        <f t="shared" si="156"/>
        <v>#VALUE!</v>
      </c>
      <c r="Z87" t="e">
        <f t="shared" si="157"/>
        <v>#VALUE!</v>
      </c>
      <c r="AA87" t="e">
        <f t="shared" si="158"/>
        <v>#VALUE!</v>
      </c>
      <c r="AB87" t="e">
        <f t="shared" si="159"/>
        <v>#VALUE!</v>
      </c>
      <c r="AC87" t="e">
        <f t="shared" si="160"/>
        <v>#VALUE!</v>
      </c>
      <c r="AD87" t="e">
        <f t="shared" si="161"/>
        <v>#VALUE!</v>
      </c>
      <c r="AE87" s="13" t="e">
        <f t="shared" si="162"/>
        <v>#VALUE!</v>
      </c>
      <c r="AF87" t="e">
        <f t="shared" si="163"/>
        <v>#VALUE!</v>
      </c>
      <c r="AG87" t="e">
        <f t="shared" si="164"/>
        <v>#VALUE!</v>
      </c>
      <c r="AH87" t="e">
        <f t="shared" si="165"/>
        <v>#VALUE!</v>
      </c>
      <c r="AI87" t="e">
        <f t="shared" si="166"/>
        <v>#VALUE!</v>
      </c>
      <c r="AJ87" s="13" t="e">
        <f t="shared" si="167"/>
        <v>#VALUE!</v>
      </c>
      <c r="AK87" t="e">
        <f t="shared" si="168"/>
        <v>#VALUE!</v>
      </c>
      <c r="AL87" t="e">
        <f t="shared" si="169"/>
        <v>#VALUE!</v>
      </c>
      <c r="AM87" t="e">
        <f t="shared" si="170"/>
        <v>#VALUE!</v>
      </c>
      <c r="AN87" t="e">
        <f t="shared" si="171"/>
        <v>#VALUE!</v>
      </c>
      <c r="AO87" s="13" t="e">
        <f t="shared" si="172"/>
        <v>#VALUE!</v>
      </c>
      <c r="AP87" t="e">
        <f t="shared" si="173"/>
        <v>#VALUE!</v>
      </c>
      <c r="AQ87" t="e">
        <f t="shared" si="174"/>
        <v>#VALUE!</v>
      </c>
      <c r="AR87" t="e">
        <f t="shared" si="175"/>
        <v>#VALUE!</v>
      </c>
      <c r="AS87" t="e">
        <f t="shared" si="176"/>
        <v>#VALUE!</v>
      </c>
      <c r="AT87" s="13" t="e">
        <f t="shared" si="177"/>
        <v>#VALUE!</v>
      </c>
      <c r="AU87" t="e">
        <f t="shared" si="178"/>
        <v>#VALUE!</v>
      </c>
      <c r="AW87" t="e">
        <f t="shared" si="145"/>
        <v>#VALUE!</v>
      </c>
      <c r="AX87" s="13" t="e">
        <f t="shared" si="146"/>
        <v>#VALUE!</v>
      </c>
      <c r="AY87" s="13"/>
      <c r="BA87" s="13">
        <f t="shared" si="143"/>
        <v>0</v>
      </c>
      <c r="BB87" s="241">
        <v>0.07</v>
      </c>
      <c r="BC87" t="e">
        <f t="shared" si="179"/>
        <v>#VALUE!</v>
      </c>
      <c r="BD87" t="e">
        <f t="shared" si="180"/>
        <v>#VALUE!</v>
      </c>
    </row>
    <row r="88" spans="1:56" ht="12.75">
      <c r="A88" s="1" t="s">
        <v>62</v>
      </c>
      <c r="B88" s="1" t="s">
        <v>123</v>
      </c>
      <c r="C88" s="149">
        <v>0.0005665014363666447</v>
      </c>
      <c r="D88" s="13">
        <v>0.17</v>
      </c>
      <c r="E88" s="5">
        <f t="shared" si="182"/>
        <v>3.898998312310576</v>
      </c>
      <c r="F88" s="239">
        <v>22.93528419006221</v>
      </c>
      <c r="G88" s="6">
        <f t="shared" si="183"/>
        <v>3.9314304987680426</v>
      </c>
      <c r="H88" s="229">
        <v>23.126061757459073</v>
      </c>
      <c r="I88" s="229">
        <v>23.126061757459073</v>
      </c>
      <c r="J88" s="12">
        <f t="shared" si="181"/>
        <v>0</v>
      </c>
      <c r="K88" s="149">
        <v>0.0005665014363666447</v>
      </c>
      <c r="L88" s="127">
        <f t="shared" si="147"/>
        <v>0.0009886010804333778</v>
      </c>
      <c r="M88" s="127">
        <f t="shared" si="148"/>
        <v>1011.530353134578</v>
      </c>
      <c r="N88" s="127">
        <f t="shared" si="149"/>
        <v>0.044284727825693274</v>
      </c>
      <c r="O88" s="13" t="e">
        <f t="shared" si="150"/>
        <v>#VALUE!</v>
      </c>
      <c r="P88" s="13" t="e">
        <f t="shared" si="184"/>
        <v>#VALUE!</v>
      </c>
      <c r="Q88" s="5">
        <v>0.17834541588054956</v>
      </c>
      <c r="R88" s="13" t="e">
        <f t="shared" si="151"/>
        <v>#VALUE!</v>
      </c>
      <c r="S88" s="13" t="e">
        <f>IF(P88&lt;Q88,P78:P88,0)</f>
        <v>#VALUE!</v>
      </c>
      <c r="T88" s="13" t="e">
        <f t="shared" si="152"/>
        <v>#VALUE!</v>
      </c>
      <c r="U88" s="13" t="e">
        <f t="shared" si="153"/>
        <v>#VALUE!</v>
      </c>
      <c r="V88" s="13" t="e">
        <f t="shared" si="144"/>
        <v>#VALUE!</v>
      </c>
      <c r="W88" s="14" t="e">
        <f t="shared" si="154"/>
        <v>#VALUE!</v>
      </c>
      <c r="X88" t="e">
        <f t="shared" si="155"/>
        <v>#VALUE!</v>
      </c>
      <c r="Y88" t="e">
        <f t="shared" si="156"/>
        <v>#VALUE!</v>
      </c>
      <c r="Z88" t="e">
        <f t="shared" si="157"/>
        <v>#VALUE!</v>
      </c>
      <c r="AA88" t="e">
        <f t="shared" si="158"/>
        <v>#VALUE!</v>
      </c>
      <c r="AB88" t="e">
        <f t="shared" si="159"/>
        <v>#VALUE!</v>
      </c>
      <c r="AC88" t="e">
        <f t="shared" si="160"/>
        <v>#VALUE!</v>
      </c>
      <c r="AD88" t="e">
        <f t="shared" si="161"/>
        <v>#VALUE!</v>
      </c>
      <c r="AE88" s="13" t="e">
        <f t="shared" si="162"/>
        <v>#VALUE!</v>
      </c>
      <c r="AF88" t="e">
        <f t="shared" si="163"/>
        <v>#VALUE!</v>
      </c>
      <c r="AG88" t="e">
        <f t="shared" si="164"/>
        <v>#VALUE!</v>
      </c>
      <c r="AH88" t="e">
        <f t="shared" si="165"/>
        <v>#VALUE!</v>
      </c>
      <c r="AI88" t="e">
        <f t="shared" si="166"/>
        <v>#VALUE!</v>
      </c>
      <c r="AJ88" s="13" t="e">
        <f t="shared" si="167"/>
        <v>#VALUE!</v>
      </c>
      <c r="AK88" t="e">
        <f t="shared" si="168"/>
        <v>#VALUE!</v>
      </c>
      <c r="AL88" t="e">
        <f t="shared" si="169"/>
        <v>#VALUE!</v>
      </c>
      <c r="AM88" t="e">
        <f t="shared" si="170"/>
        <v>#VALUE!</v>
      </c>
      <c r="AN88" t="e">
        <f t="shared" si="171"/>
        <v>#VALUE!</v>
      </c>
      <c r="AO88" s="13" t="e">
        <f t="shared" si="172"/>
        <v>#VALUE!</v>
      </c>
      <c r="AP88" t="e">
        <f t="shared" si="173"/>
        <v>#VALUE!</v>
      </c>
      <c r="AQ88" t="e">
        <f t="shared" si="174"/>
        <v>#VALUE!</v>
      </c>
      <c r="AR88" t="e">
        <f t="shared" si="175"/>
        <v>#VALUE!</v>
      </c>
      <c r="AS88" t="e">
        <f t="shared" si="176"/>
        <v>#VALUE!</v>
      </c>
      <c r="AT88" s="13" t="e">
        <f t="shared" si="177"/>
        <v>#VALUE!</v>
      </c>
      <c r="AU88" t="e">
        <f t="shared" si="178"/>
        <v>#VALUE!</v>
      </c>
      <c r="AW88" t="e">
        <f t="shared" si="145"/>
        <v>#VALUE!</v>
      </c>
      <c r="AX88" s="13" t="e">
        <f t="shared" si="146"/>
        <v>#VALUE!</v>
      </c>
      <c r="AY88" s="13"/>
      <c r="BA88" s="13">
        <f t="shared" si="143"/>
        <v>0</v>
      </c>
      <c r="BB88" s="241">
        <v>0.17</v>
      </c>
      <c r="BC88" t="e">
        <f t="shared" si="179"/>
        <v>#VALUE!</v>
      </c>
      <c r="BD88" t="e">
        <f t="shared" si="180"/>
        <v>#VALUE!</v>
      </c>
    </row>
    <row r="89" spans="1:56" ht="12.75">
      <c r="A89" s="1" t="s">
        <v>218</v>
      </c>
      <c r="B89" s="4"/>
      <c r="C89" s="151">
        <f>SUM(C90)</f>
        <v>0.0005627081121102679</v>
      </c>
      <c r="D89" s="13"/>
      <c r="E89" s="5">
        <f>SUM(E90)</f>
        <v>1.6076300418283895</v>
      </c>
      <c r="F89" s="239"/>
      <c r="G89" s="6">
        <f>SUM(G90)</f>
        <v>1.6188990407597295</v>
      </c>
      <c r="H89" s="229"/>
      <c r="I89" s="229"/>
      <c r="J89" s="12">
        <f t="shared" si="181"/>
        <v>0</v>
      </c>
      <c r="K89" s="151"/>
      <c r="L89" s="127"/>
      <c r="M89" s="127"/>
      <c r="N89" s="127"/>
      <c r="P89" s="13"/>
      <c r="Q89" s="5"/>
      <c r="T89" s="13">
        <f t="shared" si="152"/>
        <v>0</v>
      </c>
      <c r="U89" s="13">
        <f t="shared" si="153"/>
        <v>0</v>
      </c>
      <c r="V89" s="13" t="e">
        <f t="shared" si="144"/>
        <v>#VALUE!</v>
      </c>
      <c r="W89" s="14">
        <f t="shared" si="154"/>
        <v>0</v>
      </c>
      <c r="X89">
        <f t="shared" si="155"/>
        <v>0</v>
      </c>
      <c r="Y89">
        <f t="shared" si="156"/>
        <v>0</v>
      </c>
      <c r="Z89">
        <f t="shared" si="157"/>
        <v>0</v>
      </c>
      <c r="AA89" t="e">
        <f t="shared" si="158"/>
        <v>#VALUE!</v>
      </c>
      <c r="AB89">
        <f t="shared" si="159"/>
        <v>0</v>
      </c>
      <c r="AC89">
        <f t="shared" si="160"/>
        <v>0</v>
      </c>
      <c r="AD89">
        <f t="shared" si="161"/>
        <v>0</v>
      </c>
      <c r="AE89" s="13">
        <f t="shared" si="162"/>
        <v>0</v>
      </c>
      <c r="AF89" t="e">
        <f t="shared" si="163"/>
        <v>#VALUE!</v>
      </c>
      <c r="AG89">
        <f t="shared" si="164"/>
        <v>0</v>
      </c>
      <c r="AH89">
        <f t="shared" si="165"/>
        <v>0</v>
      </c>
      <c r="AI89">
        <f t="shared" si="166"/>
        <v>0</v>
      </c>
      <c r="AJ89" s="13">
        <f t="shared" si="167"/>
        <v>0</v>
      </c>
      <c r="AK89" t="e">
        <f t="shared" si="168"/>
        <v>#VALUE!</v>
      </c>
      <c r="AL89">
        <f t="shared" si="169"/>
        <v>0</v>
      </c>
      <c r="AM89">
        <f t="shared" si="170"/>
        <v>0</v>
      </c>
      <c r="AN89">
        <f t="shared" si="171"/>
        <v>0</v>
      </c>
      <c r="AO89" s="13">
        <f t="shared" si="172"/>
        <v>0</v>
      </c>
      <c r="AP89" t="e">
        <f t="shared" si="173"/>
        <v>#VALUE!</v>
      </c>
      <c r="AQ89">
        <f t="shared" si="174"/>
        <v>0</v>
      </c>
      <c r="AR89">
        <f t="shared" si="175"/>
        <v>0</v>
      </c>
      <c r="AS89">
        <f t="shared" si="176"/>
        <v>0</v>
      </c>
      <c r="AT89" s="13">
        <f t="shared" si="177"/>
        <v>0</v>
      </c>
      <c r="AU89" t="e">
        <f t="shared" si="178"/>
        <v>#VALUE!</v>
      </c>
      <c r="AW89">
        <f t="shared" si="145"/>
        <v>0</v>
      </c>
      <c r="AX89" s="13" t="e">
        <f t="shared" si="146"/>
        <v>#VALUE!</v>
      </c>
      <c r="AY89" s="13" t="e">
        <f>SUM(AW90:AX90)</f>
        <v>#VALUE!</v>
      </c>
      <c r="BA89" s="13" t="e">
        <f t="shared" si="143"/>
        <v>#VALUE!</v>
      </c>
      <c r="BB89" s="241"/>
      <c r="BC89">
        <f t="shared" si="179"/>
        <v>0</v>
      </c>
      <c r="BD89">
        <f t="shared" si="180"/>
        <v>0</v>
      </c>
    </row>
    <row r="90" spans="1:56" ht="12.75">
      <c r="A90" s="1" t="s">
        <v>234</v>
      </c>
      <c r="B90" s="1" t="s">
        <v>134</v>
      </c>
      <c r="C90" s="149">
        <v>0.0005627081121102679</v>
      </c>
      <c r="D90" s="13">
        <v>0.17</v>
      </c>
      <c r="E90" s="5">
        <f>F90*$D90</f>
        <v>1.6076300418283895</v>
      </c>
      <c r="F90" s="239">
        <v>9.45664730487288</v>
      </c>
      <c r="G90" s="6">
        <f>H90*$D90</f>
        <v>1.6188990407597295</v>
      </c>
      <c r="H90" s="229">
        <v>9.52293553388076</v>
      </c>
      <c r="I90" s="229">
        <v>9.52293553388076</v>
      </c>
      <c r="J90" s="12">
        <f t="shared" si="181"/>
        <v>0</v>
      </c>
      <c r="K90" s="149">
        <v>0.0005627081121102679</v>
      </c>
      <c r="L90" s="127">
        <f t="shared" si="147"/>
        <v>0.0009819813541316403</v>
      </c>
      <c r="M90" s="127">
        <f t="shared" si="148"/>
        <v>1018.3492749557281</v>
      </c>
      <c r="N90" s="127">
        <f t="shared" si="149"/>
        <v>0.04458325974416566</v>
      </c>
      <c r="O90" s="13" t="e">
        <f t="shared" si="150"/>
        <v>#VALUE!</v>
      </c>
      <c r="P90" s="13" t="e">
        <f t="shared" si="184"/>
        <v>#VALUE!</v>
      </c>
      <c r="Q90" s="5">
        <v>0.17715120533024223</v>
      </c>
      <c r="R90" s="13" t="e">
        <f t="shared" si="151"/>
        <v>#VALUE!</v>
      </c>
      <c r="S90" s="13" t="e">
        <f>IF(P90&lt;Q90,P80:P90,0)</f>
        <v>#VALUE!</v>
      </c>
      <c r="T90" s="13" t="e">
        <f t="shared" si="152"/>
        <v>#VALUE!</v>
      </c>
      <c r="U90" s="13" t="e">
        <f t="shared" si="153"/>
        <v>#VALUE!</v>
      </c>
      <c r="V90" s="13" t="e">
        <f t="shared" si="144"/>
        <v>#VALUE!</v>
      </c>
      <c r="W90" s="14" t="e">
        <f t="shared" si="154"/>
        <v>#VALUE!</v>
      </c>
      <c r="X90" t="e">
        <f t="shared" si="155"/>
        <v>#VALUE!</v>
      </c>
      <c r="Y90" t="e">
        <f t="shared" si="156"/>
        <v>#VALUE!</v>
      </c>
      <c r="Z90" t="e">
        <f t="shared" si="157"/>
        <v>#VALUE!</v>
      </c>
      <c r="AA90" t="e">
        <f t="shared" si="158"/>
        <v>#VALUE!</v>
      </c>
      <c r="AB90" t="e">
        <f t="shared" si="159"/>
        <v>#VALUE!</v>
      </c>
      <c r="AC90" t="e">
        <f t="shared" si="160"/>
        <v>#VALUE!</v>
      </c>
      <c r="AD90" t="e">
        <f t="shared" si="161"/>
        <v>#VALUE!</v>
      </c>
      <c r="AE90" s="13" t="e">
        <f t="shared" si="162"/>
        <v>#VALUE!</v>
      </c>
      <c r="AF90" t="e">
        <f t="shared" si="163"/>
        <v>#VALUE!</v>
      </c>
      <c r="AG90" t="e">
        <f t="shared" si="164"/>
        <v>#VALUE!</v>
      </c>
      <c r="AH90" t="e">
        <f t="shared" si="165"/>
        <v>#VALUE!</v>
      </c>
      <c r="AI90" t="e">
        <f t="shared" si="166"/>
        <v>#VALUE!</v>
      </c>
      <c r="AJ90" s="13" t="e">
        <f t="shared" si="167"/>
        <v>#VALUE!</v>
      </c>
      <c r="AK90" t="e">
        <f t="shared" si="168"/>
        <v>#VALUE!</v>
      </c>
      <c r="AL90" t="e">
        <f t="shared" si="169"/>
        <v>#VALUE!</v>
      </c>
      <c r="AM90" t="e">
        <f t="shared" si="170"/>
        <v>#VALUE!</v>
      </c>
      <c r="AN90" t="e">
        <f t="shared" si="171"/>
        <v>#VALUE!</v>
      </c>
      <c r="AO90" s="13" t="e">
        <f t="shared" si="172"/>
        <v>#VALUE!</v>
      </c>
      <c r="AP90" t="e">
        <f t="shared" si="173"/>
        <v>#VALUE!</v>
      </c>
      <c r="AQ90" t="e">
        <f t="shared" si="174"/>
        <v>#VALUE!</v>
      </c>
      <c r="AR90" t="e">
        <f t="shared" si="175"/>
        <v>#VALUE!</v>
      </c>
      <c r="AS90" t="e">
        <f t="shared" si="176"/>
        <v>#VALUE!</v>
      </c>
      <c r="AT90" s="13" t="e">
        <f t="shared" si="177"/>
        <v>#VALUE!</v>
      </c>
      <c r="AU90" t="e">
        <f t="shared" si="178"/>
        <v>#VALUE!</v>
      </c>
      <c r="AW90" t="e">
        <f t="shared" si="145"/>
        <v>#VALUE!</v>
      </c>
      <c r="AX90" s="13" t="e">
        <f t="shared" si="146"/>
        <v>#VALUE!</v>
      </c>
      <c r="AY90" s="13"/>
      <c r="BA90" s="13">
        <f t="shared" si="143"/>
        <v>0</v>
      </c>
      <c r="BB90" s="241">
        <v>0.17</v>
      </c>
      <c r="BC90" t="e">
        <f t="shared" si="179"/>
        <v>#VALUE!</v>
      </c>
      <c r="BD90" t="e">
        <f t="shared" si="180"/>
        <v>#VALUE!</v>
      </c>
    </row>
    <row r="91" spans="1:56" ht="12.75">
      <c r="A91" s="1" t="s">
        <v>63</v>
      </c>
      <c r="B91" s="3"/>
      <c r="C91" s="151">
        <f>(C92+C95+C101+C104+C106+C110)</f>
        <v>0.49413437928501047</v>
      </c>
      <c r="D91" s="13"/>
      <c r="E91" s="238">
        <f>(E92+E95+E101+E104+E106+E110)</f>
        <v>82.45619194461854</v>
      </c>
      <c r="F91" s="239"/>
      <c r="G91" s="6">
        <f>(G92+G95+G101+G104+G106+G110)</f>
        <v>83.01897440170119</v>
      </c>
      <c r="H91" s="229"/>
      <c r="I91" s="229"/>
      <c r="J91" s="12">
        <f t="shared" si="181"/>
        <v>0</v>
      </c>
      <c r="K91" s="151">
        <v>0</v>
      </c>
      <c r="L91" s="127"/>
      <c r="M91" s="127"/>
      <c r="N91" s="127"/>
      <c r="P91" s="13"/>
      <c r="Q91" s="5"/>
      <c r="T91" s="13">
        <f aca="true" t="shared" si="185" ref="T91:T105">IF(S91=0,Q91*I91,0)</f>
        <v>0</v>
      </c>
      <c r="U91" s="13">
        <f aca="true" t="shared" si="186" ref="U91:U105">IF(S91=0,0,S91*I91)</f>
        <v>0</v>
      </c>
      <c r="V91" s="13" t="e">
        <f t="shared" si="144"/>
        <v>#VALUE!</v>
      </c>
      <c r="W91" s="14">
        <f aca="true" t="shared" si="187" ref="W91:W105">IF(I91=0,0,V91/I91)</f>
        <v>0</v>
      </c>
      <c r="X91">
        <f aca="true" t="shared" si="188" ref="X91:X105">IF(W91&lt;Q91,W91,0)</f>
        <v>0</v>
      </c>
      <c r="Y91">
        <f aca="true" t="shared" si="189" ref="Y91:Y105">IF(X91=0,Q91*I91,0)</f>
        <v>0</v>
      </c>
      <c r="Z91">
        <f aca="true" t="shared" si="190" ref="Z91:Z105">IF(X91=0,0,I91*X91)</f>
        <v>0</v>
      </c>
      <c r="AA91" t="e">
        <f aca="true" t="shared" si="191" ref="AA91:AA105">$AA$7/$Z$7*Z91</f>
        <v>#VALUE!</v>
      </c>
      <c r="AB91">
        <f aca="true" t="shared" si="192" ref="AB91:AB105">IF(I91=0,0,AA91/I91)</f>
        <v>0</v>
      </c>
      <c r="AC91">
        <f aca="true" t="shared" si="193" ref="AC91:AC105">IF(AB91&lt;Q91,AB91,0)</f>
        <v>0</v>
      </c>
      <c r="AD91">
        <f aca="true" t="shared" si="194" ref="AD91:AD105">IF(AC91=0,$Q91*$I91,0)</f>
        <v>0</v>
      </c>
      <c r="AE91" s="13">
        <f aca="true" t="shared" si="195" ref="AE91:AE105">IF(AC91=0,0,AC91*$I91)</f>
        <v>0</v>
      </c>
      <c r="AF91" t="e">
        <f aca="true" t="shared" si="196" ref="AF91:AF105">$AF$7/$AE$7*AE91</f>
        <v>#VALUE!</v>
      </c>
      <c r="AG91">
        <f aca="true" t="shared" si="197" ref="AG91:AG105">IF($I91=0,0,AF91/$I91)</f>
        <v>0</v>
      </c>
      <c r="AH91">
        <f aca="true" t="shared" si="198" ref="AH91:AH105">IF(AG91&lt;$Q91,AG91,0)</f>
        <v>0</v>
      </c>
      <c r="AI91">
        <f aca="true" t="shared" si="199" ref="AI91:AI105">IF(AH91=0,$Q91*$I91,0)</f>
        <v>0</v>
      </c>
      <c r="AJ91" s="13">
        <f aca="true" t="shared" si="200" ref="AJ91:AJ105">IF(AH91=0,0,AH91*$I91)</f>
        <v>0</v>
      </c>
      <c r="AK91" t="e">
        <f aca="true" t="shared" si="201" ref="AK91:AK105">$AK$7/$AJ$7*AJ91</f>
        <v>#VALUE!</v>
      </c>
      <c r="AL91">
        <f aca="true" t="shared" si="202" ref="AL91:AL105">IF($I91=0,0,AK91/$I91)</f>
        <v>0</v>
      </c>
      <c r="AM91">
        <f aca="true" t="shared" si="203" ref="AM91:AM105">IF(AL91&lt;$Q91,AL91,0)</f>
        <v>0</v>
      </c>
      <c r="AN91">
        <f aca="true" t="shared" si="204" ref="AN91:AN105">IF(AM91=0,$Q91*$I91,0)</f>
        <v>0</v>
      </c>
      <c r="AO91" s="13">
        <f aca="true" t="shared" si="205" ref="AO91:AO105">IF(AM91=0,0,AM91*$I91)</f>
        <v>0</v>
      </c>
      <c r="AP91" t="e">
        <f aca="true" t="shared" si="206" ref="AP91:AP105">$AP$7/$AO$7*AO91</f>
        <v>#VALUE!</v>
      </c>
      <c r="AQ91">
        <f aca="true" t="shared" si="207" ref="AQ91:AQ105">IF($I91=0,0,AP91/$I91)</f>
        <v>0</v>
      </c>
      <c r="AR91">
        <f aca="true" t="shared" si="208" ref="AR91:AR105">IF(AQ91&lt;$Q91,AQ91,0)</f>
        <v>0</v>
      </c>
      <c r="AS91">
        <f aca="true" t="shared" si="209" ref="AS91:AS105">IF(AR91=0,$Q91*$I91,0)</f>
        <v>0</v>
      </c>
      <c r="AT91" s="13">
        <f aca="true" t="shared" si="210" ref="AT91:AT105">IF(AR91=0,0,AR91*$I91)</f>
        <v>0</v>
      </c>
      <c r="AU91" t="e">
        <f aca="true" t="shared" si="211" ref="AU91:AU105">$AU$7/$AT$7*AT91</f>
        <v>#VALUE!</v>
      </c>
      <c r="AW91">
        <f t="shared" si="145"/>
        <v>0</v>
      </c>
      <c r="AX91" s="13" t="e">
        <f t="shared" si="146"/>
        <v>#VALUE!</v>
      </c>
      <c r="AY91" s="13" t="e">
        <f>SUM(AY92+AY95+AY101+AY104+AY106)</f>
        <v>#VALUE!</v>
      </c>
      <c r="BA91" s="13" t="e">
        <f t="shared" si="143"/>
        <v>#VALUE!</v>
      </c>
      <c r="BB91" s="241"/>
      <c r="BC91">
        <f t="shared" si="179"/>
        <v>0</v>
      </c>
      <c r="BD91">
        <f t="shared" si="180"/>
        <v>0</v>
      </c>
    </row>
    <row r="92" spans="1:56" ht="12.75">
      <c r="A92" s="1" t="s">
        <v>64</v>
      </c>
      <c r="B92" s="4"/>
      <c r="C92" s="151">
        <f>SUM(C93:C94)</f>
        <v>0.003121956104614459</v>
      </c>
      <c r="D92" s="13"/>
      <c r="E92" s="5">
        <f>SUM(E93:E94)</f>
        <v>16.01467154809394</v>
      </c>
      <c r="F92" s="239"/>
      <c r="G92" s="6">
        <f>SUM(G93:G94)</f>
        <v>16.674697563530817</v>
      </c>
      <c r="H92" s="229"/>
      <c r="I92" s="229"/>
      <c r="J92" s="12">
        <f t="shared" si="181"/>
        <v>0</v>
      </c>
      <c r="K92" s="151">
        <v>0</v>
      </c>
      <c r="L92" s="127"/>
      <c r="M92" s="127"/>
      <c r="N92" s="127"/>
      <c r="P92" s="13"/>
      <c r="Q92" s="5"/>
      <c r="T92" s="13">
        <f t="shared" si="185"/>
        <v>0</v>
      </c>
      <c r="U92" s="13">
        <f t="shared" si="186"/>
        <v>0</v>
      </c>
      <c r="V92" s="13" t="e">
        <f t="shared" si="144"/>
        <v>#VALUE!</v>
      </c>
      <c r="W92" s="14">
        <f t="shared" si="187"/>
        <v>0</v>
      </c>
      <c r="X92">
        <f t="shared" si="188"/>
        <v>0</v>
      </c>
      <c r="Y92">
        <f t="shared" si="189"/>
        <v>0</v>
      </c>
      <c r="Z92">
        <f t="shared" si="190"/>
        <v>0</v>
      </c>
      <c r="AA92" t="e">
        <f t="shared" si="191"/>
        <v>#VALUE!</v>
      </c>
      <c r="AB92">
        <f t="shared" si="192"/>
        <v>0</v>
      </c>
      <c r="AC92">
        <f t="shared" si="193"/>
        <v>0</v>
      </c>
      <c r="AD92">
        <f t="shared" si="194"/>
        <v>0</v>
      </c>
      <c r="AE92" s="13">
        <f t="shared" si="195"/>
        <v>0</v>
      </c>
      <c r="AF92" t="e">
        <f t="shared" si="196"/>
        <v>#VALUE!</v>
      </c>
      <c r="AG92">
        <f t="shared" si="197"/>
        <v>0</v>
      </c>
      <c r="AH92">
        <f t="shared" si="198"/>
        <v>0</v>
      </c>
      <c r="AI92">
        <f t="shared" si="199"/>
        <v>0</v>
      </c>
      <c r="AJ92" s="13">
        <f t="shared" si="200"/>
        <v>0</v>
      </c>
      <c r="AK92" t="e">
        <f t="shared" si="201"/>
        <v>#VALUE!</v>
      </c>
      <c r="AL92">
        <f t="shared" si="202"/>
        <v>0</v>
      </c>
      <c r="AM92">
        <f t="shared" si="203"/>
        <v>0</v>
      </c>
      <c r="AN92">
        <f t="shared" si="204"/>
        <v>0</v>
      </c>
      <c r="AO92" s="13">
        <f t="shared" si="205"/>
        <v>0</v>
      </c>
      <c r="AP92" t="e">
        <f t="shared" si="206"/>
        <v>#VALUE!</v>
      </c>
      <c r="AQ92">
        <f t="shared" si="207"/>
        <v>0</v>
      </c>
      <c r="AR92">
        <f t="shared" si="208"/>
        <v>0</v>
      </c>
      <c r="AS92">
        <f t="shared" si="209"/>
        <v>0</v>
      </c>
      <c r="AT92" s="13">
        <f t="shared" si="210"/>
        <v>0</v>
      </c>
      <c r="AU92" t="e">
        <f t="shared" si="211"/>
        <v>#VALUE!</v>
      </c>
      <c r="AW92">
        <f t="shared" si="145"/>
        <v>0</v>
      </c>
      <c r="AX92" s="13" t="e">
        <f t="shared" si="146"/>
        <v>#VALUE!</v>
      </c>
      <c r="AY92" s="13" t="e">
        <f>SUM(AW93:AX94)</f>
        <v>#VALUE!</v>
      </c>
      <c r="BA92" s="13" t="e">
        <f t="shared" si="143"/>
        <v>#VALUE!</v>
      </c>
      <c r="BB92" s="241"/>
      <c r="BC92">
        <f t="shared" si="179"/>
        <v>0</v>
      </c>
      <c r="BD92">
        <f t="shared" si="180"/>
        <v>0</v>
      </c>
    </row>
    <row r="93" spans="1:56" ht="12.75">
      <c r="A93" s="1" t="s">
        <v>257</v>
      </c>
      <c r="B93" s="1" t="s">
        <v>135</v>
      </c>
      <c r="C93" s="149">
        <v>0.0017132840257837346</v>
      </c>
      <c r="D93" s="13">
        <v>0.52</v>
      </c>
      <c r="E93" s="5">
        <f>F93*$D93</f>
        <v>4.9090290416209275</v>
      </c>
      <c r="F93" s="239">
        <v>9.44044046465563</v>
      </c>
      <c r="G93" s="6">
        <f>H93*$D93</f>
        <v>5.209536978957802</v>
      </c>
      <c r="H93" s="229">
        <v>10.01834034414962</v>
      </c>
      <c r="I93" s="229">
        <v>10.01834034414962</v>
      </c>
      <c r="J93" s="12">
        <f t="shared" si="181"/>
        <v>0</v>
      </c>
      <c r="K93" s="149">
        <v>0.0017132840257837346</v>
      </c>
      <c r="L93" s="127">
        <f t="shared" si="147"/>
        <v>0.0029898502108701348</v>
      </c>
      <c r="M93" s="127">
        <f t="shared" si="148"/>
        <v>334.46491612332994</v>
      </c>
      <c r="N93" s="127">
        <f t="shared" si="149"/>
        <v>0.014642850540140332</v>
      </c>
      <c r="O93" s="13" t="e">
        <f aca="true" t="shared" si="212" ref="O93:O105">N93*$O$7</f>
        <v>#VALUE!</v>
      </c>
      <c r="P93" s="13" t="e">
        <f t="shared" si="184"/>
        <v>#VALUE!</v>
      </c>
      <c r="Q93" s="5">
        <v>0.5393743642728269</v>
      </c>
      <c r="R93" s="13" t="e">
        <f aca="true" t="shared" si="213" ref="R93:R105">IF(P93&lt;Q93,P93*H93,0)</f>
        <v>#VALUE!</v>
      </c>
      <c r="S93" s="13" t="e">
        <f aca="true" t="shared" si="214" ref="S93:S100">IF(P93&lt;Q93,P83:P93,0)</f>
        <v>#VALUE!</v>
      </c>
      <c r="T93" s="13" t="e">
        <f t="shared" si="185"/>
        <v>#VALUE!</v>
      </c>
      <c r="U93" s="13" t="e">
        <f t="shared" si="186"/>
        <v>#VALUE!</v>
      </c>
      <c r="V93" s="13" t="e">
        <f t="shared" si="144"/>
        <v>#VALUE!</v>
      </c>
      <c r="W93" s="14" t="e">
        <f t="shared" si="187"/>
        <v>#VALUE!</v>
      </c>
      <c r="X93" t="e">
        <f t="shared" si="188"/>
        <v>#VALUE!</v>
      </c>
      <c r="Y93" t="e">
        <f t="shared" si="189"/>
        <v>#VALUE!</v>
      </c>
      <c r="Z93" t="e">
        <f t="shared" si="190"/>
        <v>#VALUE!</v>
      </c>
      <c r="AA93" t="e">
        <f t="shared" si="191"/>
        <v>#VALUE!</v>
      </c>
      <c r="AB93" t="e">
        <f t="shared" si="192"/>
        <v>#VALUE!</v>
      </c>
      <c r="AC93" t="e">
        <f t="shared" si="193"/>
        <v>#VALUE!</v>
      </c>
      <c r="AD93" t="e">
        <f t="shared" si="194"/>
        <v>#VALUE!</v>
      </c>
      <c r="AE93" s="13" t="e">
        <f t="shared" si="195"/>
        <v>#VALUE!</v>
      </c>
      <c r="AF93" t="e">
        <f t="shared" si="196"/>
        <v>#VALUE!</v>
      </c>
      <c r="AG93" t="e">
        <f t="shared" si="197"/>
        <v>#VALUE!</v>
      </c>
      <c r="AH93" t="e">
        <f t="shared" si="198"/>
        <v>#VALUE!</v>
      </c>
      <c r="AI93" t="e">
        <f t="shared" si="199"/>
        <v>#VALUE!</v>
      </c>
      <c r="AJ93" s="13" t="e">
        <f t="shared" si="200"/>
        <v>#VALUE!</v>
      </c>
      <c r="AK93" t="e">
        <f t="shared" si="201"/>
        <v>#VALUE!</v>
      </c>
      <c r="AL93" t="e">
        <f t="shared" si="202"/>
        <v>#VALUE!</v>
      </c>
      <c r="AM93" t="e">
        <f t="shared" si="203"/>
        <v>#VALUE!</v>
      </c>
      <c r="AN93" t="e">
        <f t="shared" si="204"/>
        <v>#VALUE!</v>
      </c>
      <c r="AO93" s="13" t="e">
        <f t="shared" si="205"/>
        <v>#VALUE!</v>
      </c>
      <c r="AP93" t="e">
        <f t="shared" si="206"/>
        <v>#VALUE!</v>
      </c>
      <c r="AQ93" t="e">
        <f t="shared" si="207"/>
        <v>#VALUE!</v>
      </c>
      <c r="AR93" t="e">
        <f t="shared" si="208"/>
        <v>#VALUE!</v>
      </c>
      <c r="AS93" t="e">
        <f t="shared" si="209"/>
        <v>#VALUE!</v>
      </c>
      <c r="AT93" s="13" t="e">
        <f t="shared" si="210"/>
        <v>#VALUE!</v>
      </c>
      <c r="AU93" t="e">
        <f t="shared" si="211"/>
        <v>#VALUE!</v>
      </c>
      <c r="AW93" t="e">
        <f t="shared" si="145"/>
        <v>#VALUE!</v>
      </c>
      <c r="AX93" s="13" t="e">
        <f t="shared" si="146"/>
        <v>#VALUE!</v>
      </c>
      <c r="AY93" s="13"/>
      <c r="BA93" s="13">
        <f t="shared" si="143"/>
        <v>0</v>
      </c>
      <c r="BB93" s="241">
        <v>0.52</v>
      </c>
      <c r="BC93" t="e">
        <f t="shared" si="179"/>
        <v>#VALUE!</v>
      </c>
      <c r="BD93" t="e">
        <f t="shared" si="180"/>
        <v>#VALUE!</v>
      </c>
    </row>
    <row r="94" spans="1:56" ht="12.75">
      <c r="A94" s="1" t="s">
        <v>65</v>
      </c>
      <c r="B94" s="4" t="s">
        <v>291</v>
      </c>
      <c r="C94" s="149">
        <v>0.0014086720788307246</v>
      </c>
      <c r="D94" s="13">
        <v>0.43</v>
      </c>
      <c r="E94" s="5">
        <f>F94*$D94</f>
        <v>11.105642506473012</v>
      </c>
      <c r="F94" s="239">
        <v>25.827075596448868</v>
      </c>
      <c r="G94" s="6">
        <f>H94*$D94</f>
        <v>11.465160584573015</v>
      </c>
      <c r="H94" s="229">
        <v>26.663164150169802</v>
      </c>
      <c r="I94" s="229">
        <v>26.663164150169802</v>
      </c>
      <c r="J94" s="12">
        <f t="shared" si="181"/>
        <v>0</v>
      </c>
      <c r="K94" s="149">
        <v>0.0014086720788307246</v>
      </c>
      <c r="L94" s="127">
        <f t="shared" si="147"/>
        <v>0.0024582722120532704</v>
      </c>
      <c r="M94" s="127">
        <f t="shared" si="148"/>
        <v>406.7897749878361</v>
      </c>
      <c r="N94" s="127">
        <f t="shared" si="149"/>
        <v>0.017809227782228102</v>
      </c>
      <c r="O94" s="13" t="e">
        <f t="shared" si="212"/>
        <v>#VALUE!</v>
      </c>
      <c r="P94" s="13" t="e">
        <f t="shared" si="184"/>
        <v>#VALUE!</v>
      </c>
      <c r="Q94" s="5">
        <v>0.4434767356455306</v>
      </c>
      <c r="R94" s="13" t="e">
        <f t="shared" si="213"/>
        <v>#VALUE!</v>
      </c>
      <c r="S94" s="13" t="e">
        <f t="shared" si="214"/>
        <v>#VALUE!</v>
      </c>
      <c r="T94" s="13" t="e">
        <f t="shared" si="185"/>
        <v>#VALUE!</v>
      </c>
      <c r="U94" s="13" t="e">
        <f t="shared" si="186"/>
        <v>#VALUE!</v>
      </c>
      <c r="V94" s="13" t="e">
        <f t="shared" si="144"/>
        <v>#VALUE!</v>
      </c>
      <c r="W94" s="14" t="e">
        <f t="shared" si="187"/>
        <v>#VALUE!</v>
      </c>
      <c r="X94" t="e">
        <f t="shared" si="188"/>
        <v>#VALUE!</v>
      </c>
      <c r="Y94" t="e">
        <f t="shared" si="189"/>
        <v>#VALUE!</v>
      </c>
      <c r="Z94" t="e">
        <f t="shared" si="190"/>
        <v>#VALUE!</v>
      </c>
      <c r="AA94" t="e">
        <f t="shared" si="191"/>
        <v>#VALUE!</v>
      </c>
      <c r="AB94" t="e">
        <f t="shared" si="192"/>
        <v>#VALUE!</v>
      </c>
      <c r="AC94" t="e">
        <f t="shared" si="193"/>
        <v>#VALUE!</v>
      </c>
      <c r="AD94" t="e">
        <f t="shared" si="194"/>
        <v>#VALUE!</v>
      </c>
      <c r="AE94" s="13" t="e">
        <f t="shared" si="195"/>
        <v>#VALUE!</v>
      </c>
      <c r="AF94" t="e">
        <f t="shared" si="196"/>
        <v>#VALUE!</v>
      </c>
      <c r="AG94" t="e">
        <f t="shared" si="197"/>
        <v>#VALUE!</v>
      </c>
      <c r="AH94" t="e">
        <f t="shared" si="198"/>
        <v>#VALUE!</v>
      </c>
      <c r="AI94" t="e">
        <f t="shared" si="199"/>
        <v>#VALUE!</v>
      </c>
      <c r="AJ94" s="13" t="e">
        <f t="shared" si="200"/>
        <v>#VALUE!</v>
      </c>
      <c r="AK94" t="e">
        <f t="shared" si="201"/>
        <v>#VALUE!</v>
      </c>
      <c r="AL94" t="e">
        <f t="shared" si="202"/>
        <v>#VALUE!</v>
      </c>
      <c r="AM94" t="e">
        <f t="shared" si="203"/>
        <v>#VALUE!</v>
      </c>
      <c r="AN94" t="e">
        <f t="shared" si="204"/>
        <v>#VALUE!</v>
      </c>
      <c r="AO94" s="13" t="e">
        <f t="shared" si="205"/>
        <v>#VALUE!</v>
      </c>
      <c r="AP94" t="e">
        <f t="shared" si="206"/>
        <v>#VALUE!</v>
      </c>
      <c r="AQ94" t="e">
        <f t="shared" si="207"/>
        <v>#VALUE!</v>
      </c>
      <c r="AR94" t="e">
        <f t="shared" si="208"/>
        <v>#VALUE!</v>
      </c>
      <c r="AS94" t="e">
        <f t="shared" si="209"/>
        <v>#VALUE!</v>
      </c>
      <c r="AT94" s="13" t="e">
        <f t="shared" si="210"/>
        <v>#VALUE!</v>
      </c>
      <c r="AU94" t="e">
        <f t="shared" si="211"/>
        <v>#VALUE!</v>
      </c>
      <c r="AW94" t="e">
        <f t="shared" si="145"/>
        <v>#VALUE!</v>
      </c>
      <c r="AX94" s="13" t="e">
        <f t="shared" si="146"/>
        <v>#VALUE!</v>
      </c>
      <c r="AY94" s="13"/>
      <c r="BA94" s="13">
        <f t="shared" si="143"/>
        <v>0</v>
      </c>
      <c r="BB94" s="241">
        <v>0.43</v>
      </c>
      <c r="BC94" t="e">
        <f t="shared" si="179"/>
        <v>#VALUE!</v>
      </c>
      <c r="BD94" t="e">
        <f t="shared" si="180"/>
        <v>#VALUE!</v>
      </c>
    </row>
    <row r="95" spans="1:56" ht="12.75">
      <c r="A95" s="1" t="s">
        <v>66</v>
      </c>
      <c r="B95" s="4"/>
      <c r="C95" s="151">
        <f>SUM(C96:C100)</f>
        <v>0.023168966923505303</v>
      </c>
      <c r="D95" s="13"/>
      <c r="E95" s="5">
        <f>SUM(E96:E100)</f>
        <v>9.20666591909881</v>
      </c>
      <c r="F95" s="239"/>
      <c r="G95" s="6">
        <f>SUM(G96:G100)</f>
        <v>9.200493636870188</v>
      </c>
      <c r="H95" s="229"/>
      <c r="I95" s="229"/>
      <c r="J95" s="12">
        <f t="shared" si="181"/>
        <v>0</v>
      </c>
      <c r="K95" s="151"/>
      <c r="L95" s="127"/>
      <c r="M95" s="127"/>
      <c r="N95" s="127"/>
      <c r="P95" s="13"/>
      <c r="Q95" s="5"/>
      <c r="T95" s="13">
        <f t="shared" si="185"/>
        <v>0</v>
      </c>
      <c r="U95" s="13">
        <f t="shared" si="186"/>
        <v>0</v>
      </c>
      <c r="V95" s="13" t="e">
        <f t="shared" si="144"/>
        <v>#VALUE!</v>
      </c>
      <c r="W95" s="14">
        <f t="shared" si="187"/>
        <v>0</v>
      </c>
      <c r="X95">
        <f t="shared" si="188"/>
        <v>0</v>
      </c>
      <c r="Y95">
        <f t="shared" si="189"/>
        <v>0</v>
      </c>
      <c r="Z95">
        <f t="shared" si="190"/>
        <v>0</v>
      </c>
      <c r="AA95" t="e">
        <f t="shared" si="191"/>
        <v>#VALUE!</v>
      </c>
      <c r="AB95">
        <f t="shared" si="192"/>
        <v>0</v>
      </c>
      <c r="AC95">
        <f t="shared" si="193"/>
        <v>0</v>
      </c>
      <c r="AD95">
        <f t="shared" si="194"/>
        <v>0</v>
      </c>
      <c r="AE95" s="13">
        <f t="shared" si="195"/>
        <v>0</v>
      </c>
      <c r="AF95" t="e">
        <f t="shared" si="196"/>
        <v>#VALUE!</v>
      </c>
      <c r="AG95">
        <f t="shared" si="197"/>
        <v>0</v>
      </c>
      <c r="AH95">
        <f t="shared" si="198"/>
        <v>0</v>
      </c>
      <c r="AI95">
        <f t="shared" si="199"/>
        <v>0</v>
      </c>
      <c r="AJ95" s="13">
        <f t="shared" si="200"/>
        <v>0</v>
      </c>
      <c r="AK95" t="e">
        <f t="shared" si="201"/>
        <v>#VALUE!</v>
      </c>
      <c r="AL95">
        <f t="shared" si="202"/>
        <v>0</v>
      </c>
      <c r="AM95">
        <f t="shared" si="203"/>
        <v>0</v>
      </c>
      <c r="AN95">
        <f t="shared" si="204"/>
        <v>0</v>
      </c>
      <c r="AO95" s="13">
        <f t="shared" si="205"/>
        <v>0</v>
      </c>
      <c r="AP95" t="e">
        <f t="shared" si="206"/>
        <v>#VALUE!</v>
      </c>
      <c r="AQ95">
        <f t="shared" si="207"/>
        <v>0</v>
      </c>
      <c r="AR95">
        <f t="shared" si="208"/>
        <v>0</v>
      </c>
      <c r="AS95">
        <f t="shared" si="209"/>
        <v>0</v>
      </c>
      <c r="AT95" s="13">
        <f t="shared" si="210"/>
        <v>0</v>
      </c>
      <c r="AU95" t="e">
        <f t="shared" si="211"/>
        <v>#VALUE!</v>
      </c>
      <c r="AW95">
        <f t="shared" si="145"/>
        <v>0</v>
      </c>
      <c r="AX95" s="13" t="e">
        <f t="shared" si="146"/>
        <v>#VALUE!</v>
      </c>
      <c r="AY95" s="13" t="e">
        <f>SUM(AW96:AX100)</f>
        <v>#VALUE!</v>
      </c>
      <c r="BA95" s="13" t="e">
        <f t="shared" si="143"/>
        <v>#VALUE!</v>
      </c>
      <c r="BB95" s="241"/>
      <c r="BC95">
        <f t="shared" si="179"/>
        <v>0</v>
      </c>
      <c r="BD95">
        <f t="shared" si="180"/>
        <v>0</v>
      </c>
    </row>
    <row r="96" spans="1:56" ht="12.75">
      <c r="A96" s="1" t="s">
        <v>67</v>
      </c>
      <c r="B96" s="1" t="s">
        <v>136</v>
      </c>
      <c r="C96" s="149">
        <v>0.006204938683671014</v>
      </c>
      <c r="D96" s="13">
        <v>1.94</v>
      </c>
      <c r="E96" s="5">
        <f>F96*$D96</f>
        <v>3.8098121580840796</v>
      </c>
      <c r="F96" s="239">
        <v>1.96382070004334</v>
      </c>
      <c r="G96" s="6">
        <f>H96*$D96</f>
        <v>3.8098121580840796</v>
      </c>
      <c r="H96" s="229">
        <v>1.96382070004334</v>
      </c>
      <c r="I96" s="229">
        <v>1.96382070004334</v>
      </c>
      <c r="J96" s="12">
        <f t="shared" si="181"/>
        <v>0</v>
      </c>
      <c r="K96" s="149">
        <v>0.006204938683671014</v>
      </c>
      <c r="L96" s="127">
        <f t="shared" si="147"/>
        <v>0.010828232186034407</v>
      </c>
      <c r="M96" s="127">
        <f t="shared" si="148"/>
        <v>92.35117818121216</v>
      </c>
      <c r="N96" s="127">
        <f t="shared" si="149"/>
        <v>0.00404312809542846</v>
      </c>
      <c r="O96" s="13" t="e">
        <f t="shared" si="212"/>
        <v>#VALUE!</v>
      </c>
      <c r="P96" s="13" t="e">
        <f t="shared" si="184"/>
        <v>#VALUE!</v>
      </c>
      <c r="Q96" s="5">
        <v>1.953432593481371</v>
      </c>
      <c r="R96" s="13" t="e">
        <f t="shared" si="213"/>
        <v>#VALUE!</v>
      </c>
      <c r="S96" s="13" t="e">
        <f t="shared" si="214"/>
        <v>#VALUE!</v>
      </c>
      <c r="T96" s="13" t="e">
        <f t="shared" si="185"/>
        <v>#VALUE!</v>
      </c>
      <c r="U96" s="13" t="e">
        <f t="shared" si="186"/>
        <v>#VALUE!</v>
      </c>
      <c r="V96" s="13" t="e">
        <f t="shared" si="144"/>
        <v>#VALUE!</v>
      </c>
      <c r="W96" s="14" t="e">
        <f t="shared" si="187"/>
        <v>#VALUE!</v>
      </c>
      <c r="X96" t="e">
        <f t="shared" si="188"/>
        <v>#VALUE!</v>
      </c>
      <c r="Y96" t="e">
        <f t="shared" si="189"/>
        <v>#VALUE!</v>
      </c>
      <c r="Z96" t="e">
        <f t="shared" si="190"/>
        <v>#VALUE!</v>
      </c>
      <c r="AA96" t="e">
        <f t="shared" si="191"/>
        <v>#VALUE!</v>
      </c>
      <c r="AB96" t="e">
        <f t="shared" si="192"/>
        <v>#VALUE!</v>
      </c>
      <c r="AC96" t="e">
        <f t="shared" si="193"/>
        <v>#VALUE!</v>
      </c>
      <c r="AD96" t="e">
        <f t="shared" si="194"/>
        <v>#VALUE!</v>
      </c>
      <c r="AE96" s="13" t="e">
        <f t="shared" si="195"/>
        <v>#VALUE!</v>
      </c>
      <c r="AF96" t="e">
        <f t="shared" si="196"/>
        <v>#VALUE!</v>
      </c>
      <c r="AG96" t="e">
        <f t="shared" si="197"/>
        <v>#VALUE!</v>
      </c>
      <c r="AH96" t="e">
        <f t="shared" si="198"/>
        <v>#VALUE!</v>
      </c>
      <c r="AI96" t="e">
        <f t="shared" si="199"/>
        <v>#VALUE!</v>
      </c>
      <c r="AJ96" s="13" t="e">
        <f t="shared" si="200"/>
        <v>#VALUE!</v>
      </c>
      <c r="AK96" t="e">
        <f t="shared" si="201"/>
        <v>#VALUE!</v>
      </c>
      <c r="AL96" t="e">
        <f t="shared" si="202"/>
        <v>#VALUE!</v>
      </c>
      <c r="AM96" t="e">
        <f t="shared" si="203"/>
        <v>#VALUE!</v>
      </c>
      <c r="AN96" t="e">
        <f t="shared" si="204"/>
        <v>#VALUE!</v>
      </c>
      <c r="AO96" s="13" t="e">
        <f t="shared" si="205"/>
        <v>#VALUE!</v>
      </c>
      <c r="AP96" t="e">
        <f t="shared" si="206"/>
        <v>#VALUE!</v>
      </c>
      <c r="AQ96" t="e">
        <f t="shared" si="207"/>
        <v>#VALUE!</v>
      </c>
      <c r="AR96" t="e">
        <f t="shared" si="208"/>
        <v>#VALUE!</v>
      </c>
      <c r="AS96" t="e">
        <f t="shared" si="209"/>
        <v>#VALUE!</v>
      </c>
      <c r="AT96" s="13" t="e">
        <f t="shared" si="210"/>
        <v>#VALUE!</v>
      </c>
      <c r="AU96" t="e">
        <f t="shared" si="211"/>
        <v>#VALUE!</v>
      </c>
      <c r="AW96" t="e">
        <f t="shared" si="145"/>
        <v>#VALUE!</v>
      </c>
      <c r="AX96" s="13" t="e">
        <f t="shared" si="146"/>
        <v>#VALUE!</v>
      </c>
      <c r="AY96" s="13"/>
      <c r="BA96" s="13">
        <f t="shared" si="143"/>
        <v>0</v>
      </c>
      <c r="BB96" s="241">
        <v>1.94</v>
      </c>
      <c r="BC96" t="e">
        <f t="shared" si="179"/>
        <v>#VALUE!</v>
      </c>
      <c r="BD96" t="e">
        <f t="shared" si="180"/>
        <v>#VALUE!</v>
      </c>
    </row>
    <row r="97" spans="1:56" ht="12.75">
      <c r="A97" s="1" t="s">
        <v>68</v>
      </c>
      <c r="B97" s="1" t="s">
        <v>292</v>
      </c>
      <c r="C97" s="149">
        <v>0.0033705509804397545</v>
      </c>
      <c r="D97" s="13">
        <v>1.05</v>
      </c>
      <c r="E97" s="5">
        <f>F97*$D97</f>
        <v>1.2250669558504756</v>
      </c>
      <c r="F97" s="239">
        <v>1.16673043414331</v>
      </c>
      <c r="G97" s="6">
        <f>H97*$D97</f>
        <v>1.2281771456968125</v>
      </c>
      <c r="H97" s="229">
        <v>1.16969251971125</v>
      </c>
      <c r="I97" s="229">
        <v>1.16969251971125</v>
      </c>
      <c r="J97" s="12">
        <f t="shared" si="181"/>
        <v>0</v>
      </c>
      <c r="K97" s="149">
        <v>0.0033705509804397545</v>
      </c>
      <c r="L97" s="127">
        <f t="shared" si="147"/>
        <v>0.005881945087888423</v>
      </c>
      <c r="M97" s="127">
        <f t="shared" si="148"/>
        <v>170.01178777733082</v>
      </c>
      <c r="N97" s="127">
        <f t="shared" si="149"/>
        <v>0.007443104129844084</v>
      </c>
      <c r="O97" s="13" t="e">
        <f t="shared" si="212"/>
        <v>#VALUE!</v>
      </c>
      <c r="P97" s="13" t="e">
        <f t="shared" si="184"/>
        <v>#VALUE!</v>
      </c>
      <c r="Q97" s="5">
        <v>1.061113490212001</v>
      </c>
      <c r="R97" s="13" t="e">
        <f t="shared" si="213"/>
        <v>#VALUE!</v>
      </c>
      <c r="S97" s="13" t="e">
        <f t="shared" si="214"/>
        <v>#VALUE!</v>
      </c>
      <c r="T97" s="13" t="e">
        <f t="shared" si="185"/>
        <v>#VALUE!</v>
      </c>
      <c r="U97" s="13" t="e">
        <f t="shared" si="186"/>
        <v>#VALUE!</v>
      </c>
      <c r="V97" s="13" t="e">
        <f t="shared" si="144"/>
        <v>#VALUE!</v>
      </c>
      <c r="W97" s="14" t="e">
        <f t="shared" si="187"/>
        <v>#VALUE!</v>
      </c>
      <c r="X97" t="e">
        <f t="shared" si="188"/>
        <v>#VALUE!</v>
      </c>
      <c r="Y97" t="e">
        <f t="shared" si="189"/>
        <v>#VALUE!</v>
      </c>
      <c r="Z97" t="e">
        <f t="shared" si="190"/>
        <v>#VALUE!</v>
      </c>
      <c r="AA97" t="e">
        <f t="shared" si="191"/>
        <v>#VALUE!</v>
      </c>
      <c r="AB97" t="e">
        <f t="shared" si="192"/>
        <v>#VALUE!</v>
      </c>
      <c r="AC97" t="e">
        <f t="shared" si="193"/>
        <v>#VALUE!</v>
      </c>
      <c r="AD97" t="e">
        <f t="shared" si="194"/>
        <v>#VALUE!</v>
      </c>
      <c r="AE97" s="13" t="e">
        <f t="shared" si="195"/>
        <v>#VALUE!</v>
      </c>
      <c r="AF97" t="e">
        <f t="shared" si="196"/>
        <v>#VALUE!</v>
      </c>
      <c r="AG97" t="e">
        <f t="shared" si="197"/>
        <v>#VALUE!</v>
      </c>
      <c r="AH97" t="e">
        <f t="shared" si="198"/>
        <v>#VALUE!</v>
      </c>
      <c r="AI97" t="e">
        <f t="shared" si="199"/>
        <v>#VALUE!</v>
      </c>
      <c r="AJ97" s="13" t="e">
        <f t="shared" si="200"/>
        <v>#VALUE!</v>
      </c>
      <c r="AK97" t="e">
        <f t="shared" si="201"/>
        <v>#VALUE!</v>
      </c>
      <c r="AL97" t="e">
        <f t="shared" si="202"/>
        <v>#VALUE!</v>
      </c>
      <c r="AM97" t="e">
        <f t="shared" si="203"/>
        <v>#VALUE!</v>
      </c>
      <c r="AN97" t="e">
        <f t="shared" si="204"/>
        <v>#VALUE!</v>
      </c>
      <c r="AO97" s="13" t="e">
        <f t="shared" si="205"/>
        <v>#VALUE!</v>
      </c>
      <c r="AP97" t="e">
        <f t="shared" si="206"/>
        <v>#VALUE!</v>
      </c>
      <c r="AQ97" t="e">
        <f t="shared" si="207"/>
        <v>#VALUE!</v>
      </c>
      <c r="AR97" t="e">
        <f t="shared" si="208"/>
        <v>#VALUE!</v>
      </c>
      <c r="AS97" t="e">
        <f t="shared" si="209"/>
        <v>#VALUE!</v>
      </c>
      <c r="AT97" s="13" t="e">
        <f t="shared" si="210"/>
        <v>#VALUE!</v>
      </c>
      <c r="AU97" t="e">
        <f t="shared" si="211"/>
        <v>#VALUE!</v>
      </c>
      <c r="AW97" t="e">
        <f t="shared" si="145"/>
        <v>#VALUE!</v>
      </c>
      <c r="AX97" s="13" t="e">
        <f t="shared" si="146"/>
        <v>#VALUE!</v>
      </c>
      <c r="AY97" s="13"/>
      <c r="BA97" s="13">
        <f t="shared" si="143"/>
        <v>0</v>
      </c>
      <c r="BB97" s="241">
        <v>1.05</v>
      </c>
      <c r="BC97" t="e">
        <f t="shared" si="179"/>
        <v>#VALUE!</v>
      </c>
      <c r="BD97" t="e">
        <f t="shared" si="180"/>
        <v>#VALUE!</v>
      </c>
    </row>
    <row r="98" spans="1:56" ht="12.75">
      <c r="A98" s="1" t="s">
        <v>236</v>
      </c>
      <c r="B98" s="1" t="s">
        <v>138</v>
      </c>
      <c r="C98" s="149">
        <v>0.006077190764519995</v>
      </c>
      <c r="D98" s="13">
        <v>1.9</v>
      </c>
      <c r="E98" s="5">
        <f>F98*$D98</f>
        <v>0.9252598799744901</v>
      </c>
      <c r="F98" s="239">
        <v>0.48697888419710006</v>
      </c>
      <c r="G98" s="6">
        <f>H98*$D98</f>
        <v>0.9558947087471811</v>
      </c>
      <c r="H98" s="229">
        <v>0.50310247828799</v>
      </c>
      <c r="I98" s="229">
        <v>0.50310247828799</v>
      </c>
      <c r="J98" s="12">
        <f t="shared" si="181"/>
        <v>0</v>
      </c>
      <c r="K98" s="149">
        <v>0.006077190764519995</v>
      </c>
      <c r="L98" s="127">
        <f t="shared" si="147"/>
        <v>0.010605299422252188</v>
      </c>
      <c r="M98" s="127">
        <f t="shared" si="148"/>
        <v>94.29248154010493</v>
      </c>
      <c r="N98" s="127">
        <f t="shared" si="149"/>
        <v>0.004128118220153103</v>
      </c>
      <c r="O98" s="13" t="e">
        <f t="shared" si="212"/>
        <v>#VALUE!</v>
      </c>
      <c r="P98" s="13" t="e">
        <f t="shared" si="184"/>
        <v>#VALUE!</v>
      </c>
      <c r="Q98" s="5">
        <v>1.9132151212804394</v>
      </c>
      <c r="R98" s="13" t="e">
        <f t="shared" si="213"/>
        <v>#VALUE!</v>
      </c>
      <c r="S98" s="13" t="e">
        <f t="shared" si="214"/>
        <v>#VALUE!</v>
      </c>
      <c r="T98" s="13" t="e">
        <f t="shared" si="185"/>
        <v>#VALUE!</v>
      </c>
      <c r="U98" s="13" t="e">
        <f t="shared" si="186"/>
        <v>#VALUE!</v>
      </c>
      <c r="V98" s="13" t="e">
        <f t="shared" si="144"/>
        <v>#VALUE!</v>
      </c>
      <c r="W98" s="14" t="e">
        <f t="shared" si="187"/>
        <v>#VALUE!</v>
      </c>
      <c r="X98" t="e">
        <f t="shared" si="188"/>
        <v>#VALUE!</v>
      </c>
      <c r="Y98" t="e">
        <f t="shared" si="189"/>
        <v>#VALUE!</v>
      </c>
      <c r="Z98" t="e">
        <f t="shared" si="190"/>
        <v>#VALUE!</v>
      </c>
      <c r="AA98" t="e">
        <f t="shared" si="191"/>
        <v>#VALUE!</v>
      </c>
      <c r="AB98" t="e">
        <f t="shared" si="192"/>
        <v>#VALUE!</v>
      </c>
      <c r="AC98" t="e">
        <f t="shared" si="193"/>
        <v>#VALUE!</v>
      </c>
      <c r="AD98" t="e">
        <f t="shared" si="194"/>
        <v>#VALUE!</v>
      </c>
      <c r="AE98" s="13" t="e">
        <f t="shared" si="195"/>
        <v>#VALUE!</v>
      </c>
      <c r="AF98" t="e">
        <f t="shared" si="196"/>
        <v>#VALUE!</v>
      </c>
      <c r="AG98" t="e">
        <f t="shared" si="197"/>
        <v>#VALUE!</v>
      </c>
      <c r="AH98" t="e">
        <f t="shared" si="198"/>
        <v>#VALUE!</v>
      </c>
      <c r="AI98" t="e">
        <f t="shared" si="199"/>
        <v>#VALUE!</v>
      </c>
      <c r="AJ98" s="13" t="e">
        <f t="shared" si="200"/>
        <v>#VALUE!</v>
      </c>
      <c r="AK98" t="e">
        <f t="shared" si="201"/>
        <v>#VALUE!</v>
      </c>
      <c r="AL98" t="e">
        <f t="shared" si="202"/>
        <v>#VALUE!</v>
      </c>
      <c r="AM98" t="e">
        <f t="shared" si="203"/>
        <v>#VALUE!</v>
      </c>
      <c r="AN98" t="e">
        <f t="shared" si="204"/>
        <v>#VALUE!</v>
      </c>
      <c r="AO98" s="13" t="e">
        <f t="shared" si="205"/>
        <v>#VALUE!</v>
      </c>
      <c r="AP98" t="e">
        <f t="shared" si="206"/>
        <v>#VALUE!</v>
      </c>
      <c r="AQ98" t="e">
        <f t="shared" si="207"/>
        <v>#VALUE!</v>
      </c>
      <c r="AR98" t="e">
        <f t="shared" si="208"/>
        <v>#VALUE!</v>
      </c>
      <c r="AS98" t="e">
        <f t="shared" si="209"/>
        <v>#VALUE!</v>
      </c>
      <c r="AT98" s="13" t="e">
        <f t="shared" si="210"/>
        <v>#VALUE!</v>
      </c>
      <c r="AU98" t="e">
        <f t="shared" si="211"/>
        <v>#VALUE!</v>
      </c>
      <c r="AW98" t="e">
        <f t="shared" si="145"/>
        <v>#VALUE!</v>
      </c>
      <c r="AX98" s="13" t="e">
        <f t="shared" si="146"/>
        <v>#VALUE!</v>
      </c>
      <c r="AY98" s="13"/>
      <c r="BA98" s="13">
        <f t="shared" si="143"/>
        <v>0</v>
      </c>
      <c r="BB98" s="241">
        <v>1.9</v>
      </c>
      <c r="BC98" t="e">
        <f t="shared" si="179"/>
        <v>#VALUE!</v>
      </c>
      <c r="BD98" t="e">
        <f t="shared" si="180"/>
        <v>#VALUE!</v>
      </c>
    </row>
    <row r="99" spans="1:56" ht="12.75">
      <c r="A99" s="1" t="s">
        <v>69</v>
      </c>
      <c r="B99" s="1" t="s">
        <v>293</v>
      </c>
      <c r="C99" s="149">
        <v>0.0033840161729925557</v>
      </c>
      <c r="D99" s="13">
        <v>1.05</v>
      </c>
      <c r="E99" s="5">
        <f>F99*$D99</f>
        <v>0.7966557580564276</v>
      </c>
      <c r="F99" s="239">
        <v>0.75871976957755</v>
      </c>
      <c r="G99" s="6">
        <f>H99*$D99</f>
        <v>0.7160563152005864</v>
      </c>
      <c r="H99" s="229">
        <v>0.68195839542913</v>
      </c>
      <c r="I99" s="229">
        <v>0.68195839542913</v>
      </c>
      <c r="J99" s="12">
        <f t="shared" si="181"/>
        <v>0</v>
      </c>
      <c r="K99" s="149">
        <v>0.0033840161729925557</v>
      </c>
      <c r="L99" s="127">
        <f t="shared" si="147"/>
        <v>0.00590544318171731</v>
      </c>
      <c r="M99" s="127">
        <f t="shared" si="148"/>
        <v>169.3353012176808</v>
      </c>
      <c r="N99" s="127">
        <f t="shared" si="149"/>
        <v>0.007413487595768754</v>
      </c>
      <c r="O99" s="13" t="e">
        <f t="shared" si="212"/>
        <v>#VALUE!</v>
      </c>
      <c r="P99" s="13" t="e">
        <f aca="true" t="shared" si="215" ref="P99:P108">O99/I99</f>
        <v>#VALUE!</v>
      </c>
      <c r="Q99" s="5">
        <v>1.0653525886706794</v>
      </c>
      <c r="R99" s="13" t="e">
        <f t="shared" si="213"/>
        <v>#VALUE!</v>
      </c>
      <c r="S99" s="13" t="e">
        <f t="shared" si="214"/>
        <v>#VALUE!</v>
      </c>
      <c r="T99" s="13" t="e">
        <f t="shared" si="185"/>
        <v>#VALUE!</v>
      </c>
      <c r="U99" s="13" t="e">
        <f t="shared" si="186"/>
        <v>#VALUE!</v>
      </c>
      <c r="V99" s="13" t="e">
        <f t="shared" si="144"/>
        <v>#VALUE!</v>
      </c>
      <c r="W99" s="14" t="e">
        <f t="shared" si="187"/>
        <v>#VALUE!</v>
      </c>
      <c r="X99" t="e">
        <f t="shared" si="188"/>
        <v>#VALUE!</v>
      </c>
      <c r="Y99" t="e">
        <f t="shared" si="189"/>
        <v>#VALUE!</v>
      </c>
      <c r="Z99" t="e">
        <f t="shared" si="190"/>
        <v>#VALUE!</v>
      </c>
      <c r="AA99" t="e">
        <f t="shared" si="191"/>
        <v>#VALUE!</v>
      </c>
      <c r="AB99" t="e">
        <f t="shared" si="192"/>
        <v>#VALUE!</v>
      </c>
      <c r="AC99" t="e">
        <f t="shared" si="193"/>
        <v>#VALUE!</v>
      </c>
      <c r="AD99" t="e">
        <f t="shared" si="194"/>
        <v>#VALUE!</v>
      </c>
      <c r="AE99" s="13" t="e">
        <f t="shared" si="195"/>
        <v>#VALUE!</v>
      </c>
      <c r="AF99" t="e">
        <f t="shared" si="196"/>
        <v>#VALUE!</v>
      </c>
      <c r="AG99" t="e">
        <f t="shared" si="197"/>
        <v>#VALUE!</v>
      </c>
      <c r="AH99" t="e">
        <f t="shared" si="198"/>
        <v>#VALUE!</v>
      </c>
      <c r="AI99" t="e">
        <f t="shared" si="199"/>
        <v>#VALUE!</v>
      </c>
      <c r="AJ99" s="13" t="e">
        <f t="shared" si="200"/>
        <v>#VALUE!</v>
      </c>
      <c r="AK99" t="e">
        <f t="shared" si="201"/>
        <v>#VALUE!</v>
      </c>
      <c r="AL99" t="e">
        <f t="shared" si="202"/>
        <v>#VALUE!</v>
      </c>
      <c r="AM99" t="e">
        <f t="shared" si="203"/>
        <v>#VALUE!</v>
      </c>
      <c r="AN99" t="e">
        <f t="shared" si="204"/>
        <v>#VALUE!</v>
      </c>
      <c r="AO99" s="13" t="e">
        <f t="shared" si="205"/>
        <v>#VALUE!</v>
      </c>
      <c r="AP99" t="e">
        <f t="shared" si="206"/>
        <v>#VALUE!</v>
      </c>
      <c r="AQ99" t="e">
        <f t="shared" si="207"/>
        <v>#VALUE!</v>
      </c>
      <c r="AR99" t="e">
        <f t="shared" si="208"/>
        <v>#VALUE!</v>
      </c>
      <c r="AS99" t="e">
        <f t="shared" si="209"/>
        <v>#VALUE!</v>
      </c>
      <c r="AT99" s="13" t="e">
        <f t="shared" si="210"/>
        <v>#VALUE!</v>
      </c>
      <c r="AU99" t="e">
        <f t="shared" si="211"/>
        <v>#VALUE!</v>
      </c>
      <c r="AW99" t="e">
        <f t="shared" si="145"/>
        <v>#VALUE!</v>
      </c>
      <c r="AX99" s="13" t="e">
        <f t="shared" si="146"/>
        <v>#VALUE!</v>
      </c>
      <c r="AY99" s="13"/>
      <c r="BA99" s="13">
        <f t="shared" si="143"/>
        <v>0</v>
      </c>
      <c r="BB99" s="241">
        <v>1.05</v>
      </c>
      <c r="BC99" t="e">
        <f t="shared" si="179"/>
        <v>#VALUE!</v>
      </c>
      <c r="BD99" t="e">
        <f t="shared" si="180"/>
        <v>#VALUE!</v>
      </c>
    </row>
    <row r="100" spans="1:56" ht="12.75">
      <c r="A100" s="1" t="s">
        <v>140</v>
      </c>
      <c r="B100" s="1" t="s">
        <v>294</v>
      </c>
      <c r="C100" s="149">
        <v>0.004132270321881982</v>
      </c>
      <c r="D100" s="13">
        <v>1.28</v>
      </c>
      <c r="E100" s="5">
        <f>F100*$D100</f>
        <v>2.4498711671333377</v>
      </c>
      <c r="F100" s="239">
        <v>1.91396184932292</v>
      </c>
      <c r="G100" s="6">
        <f>H100*$D100</f>
        <v>2.4905533091415295</v>
      </c>
      <c r="H100" s="229">
        <v>1.94574477276682</v>
      </c>
      <c r="I100" s="229">
        <v>1.94574477276682</v>
      </c>
      <c r="J100" s="12">
        <f t="shared" si="181"/>
        <v>0</v>
      </c>
      <c r="K100" s="149">
        <v>0.004132270321881982</v>
      </c>
      <c r="L100" s="127">
        <f t="shared" si="147"/>
        <v>0.007211220735919464</v>
      </c>
      <c r="M100" s="127">
        <f t="shared" si="148"/>
        <v>138.6727763052583</v>
      </c>
      <c r="N100" s="127">
        <f t="shared" si="149"/>
        <v>0.006071084408373238</v>
      </c>
      <c r="O100" s="13" t="e">
        <f t="shared" si="212"/>
        <v>#VALUE!</v>
      </c>
      <c r="P100" s="13" t="e">
        <f t="shared" si="215"/>
        <v>#VALUE!</v>
      </c>
      <c r="Q100" s="5">
        <v>1.300917211814305</v>
      </c>
      <c r="R100" s="13" t="e">
        <f t="shared" si="213"/>
        <v>#VALUE!</v>
      </c>
      <c r="S100" s="13" t="e">
        <f t="shared" si="214"/>
        <v>#VALUE!</v>
      </c>
      <c r="T100" s="13" t="e">
        <f t="shared" si="185"/>
        <v>#VALUE!</v>
      </c>
      <c r="U100" s="13" t="e">
        <f t="shared" si="186"/>
        <v>#VALUE!</v>
      </c>
      <c r="V100" s="13" t="e">
        <f t="shared" si="144"/>
        <v>#VALUE!</v>
      </c>
      <c r="W100" s="14" t="e">
        <f t="shared" si="187"/>
        <v>#VALUE!</v>
      </c>
      <c r="X100" t="e">
        <f t="shared" si="188"/>
        <v>#VALUE!</v>
      </c>
      <c r="Y100" t="e">
        <f t="shared" si="189"/>
        <v>#VALUE!</v>
      </c>
      <c r="Z100" t="e">
        <f t="shared" si="190"/>
        <v>#VALUE!</v>
      </c>
      <c r="AA100" t="e">
        <f t="shared" si="191"/>
        <v>#VALUE!</v>
      </c>
      <c r="AB100" t="e">
        <f t="shared" si="192"/>
        <v>#VALUE!</v>
      </c>
      <c r="AC100" t="e">
        <f t="shared" si="193"/>
        <v>#VALUE!</v>
      </c>
      <c r="AD100" t="e">
        <f t="shared" si="194"/>
        <v>#VALUE!</v>
      </c>
      <c r="AE100" s="13" t="e">
        <f t="shared" si="195"/>
        <v>#VALUE!</v>
      </c>
      <c r="AF100" t="e">
        <f t="shared" si="196"/>
        <v>#VALUE!</v>
      </c>
      <c r="AG100" t="e">
        <f t="shared" si="197"/>
        <v>#VALUE!</v>
      </c>
      <c r="AH100" t="e">
        <f t="shared" si="198"/>
        <v>#VALUE!</v>
      </c>
      <c r="AI100" t="e">
        <f t="shared" si="199"/>
        <v>#VALUE!</v>
      </c>
      <c r="AJ100" s="13" t="e">
        <f t="shared" si="200"/>
        <v>#VALUE!</v>
      </c>
      <c r="AK100" t="e">
        <f t="shared" si="201"/>
        <v>#VALUE!</v>
      </c>
      <c r="AL100" t="e">
        <f t="shared" si="202"/>
        <v>#VALUE!</v>
      </c>
      <c r="AM100" t="e">
        <f t="shared" si="203"/>
        <v>#VALUE!</v>
      </c>
      <c r="AN100" t="e">
        <f t="shared" si="204"/>
        <v>#VALUE!</v>
      </c>
      <c r="AO100" s="13" t="e">
        <f t="shared" si="205"/>
        <v>#VALUE!</v>
      </c>
      <c r="AP100" t="e">
        <f t="shared" si="206"/>
        <v>#VALUE!</v>
      </c>
      <c r="AQ100" t="e">
        <f t="shared" si="207"/>
        <v>#VALUE!</v>
      </c>
      <c r="AR100" t="e">
        <f t="shared" si="208"/>
        <v>#VALUE!</v>
      </c>
      <c r="AS100" t="e">
        <f t="shared" si="209"/>
        <v>#VALUE!</v>
      </c>
      <c r="AT100" s="13" t="e">
        <f t="shared" si="210"/>
        <v>#VALUE!</v>
      </c>
      <c r="AU100" t="e">
        <f t="shared" si="211"/>
        <v>#VALUE!</v>
      </c>
      <c r="AW100" t="e">
        <f t="shared" si="145"/>
        <v>#VALUE!</v>
      </c>
      <c r="AX100" s="13" t="e">
        <f t="shared" si="146"/>
        <v>#VALUE!</v>
      </c>
      <c r="AY100" s="13"/>
      <c r="BA100" s="13">
        <f t="shared" si="143"/>
        <v>0</v>
      </c>
      <c r="BB100" s="241">
        <v>1.28</v>
      </c>
      <c r="BC100" t="e">
        <f t="shared" si="179"/>
        <v>#VALUE!</v>
      </c>
      <c r="BD100" t="e">
        <f t="shared" si="180"/>
        <v>#VALUE!</v>
      </c>
    </row>
    <row r="101" spans="1:56" ht="12.75">
      <c r="A101" s="1" t="s">
        <v>70</v>
      </c>
      <c r="B101" s="4"/>
      <c r="C101" s="151">
        <f>SUM(C102:C103)</f>
        <v>0.034634360836169595</v>
      </c>
      <c r="D101" s="13"/>
      <c r="E101" s="5">
        <f>SUM(E102:E103)</f>
        <v>13.268375037392232</v>
      </c>
      <c r="F101" s="239"/>
      <c r="G101" s="6">
        <f>SUM(G102:G103)</f>
        <v>12.200181382140011</v>
      </c>
      <c r="H101" s="229"/>
      <c r="I101" s="229"/>
      <c r="J101" s="12"/>
      <c r="K101" s="151"/>
      <c r="L101" s="127"/>
      <c r="M101" s="127"/>
      <c r="N101" s="127"/>
      <c r="P101" s="13"/>
      <c r="Q101" s="5"/>
      <c r="T101" s="13">
        <f t="shared" si="185"/>
        <v>0</v>
      </c>
      <c r="U101" s="13">
        <f t="shared" si="186"/>
        <v>0</v>
      </c>
      <c r="V101" s="13" t="e">
        <f t="shared" si="144"/>
        <v>#VALUE!</v>
      </c>
      <c r="W101" s="14">
        <f t="shared" si="187"/>
        <v>0</v>
      </c>
      <c r="X101">
        <f t="shared" si="188"/>
        <v>0</v>
      </c>
      <c r="Y101">
        <f t="shared" si="189"/>
        <v>0</v>
      </c>
      <c r="Z101">
        <f t="shared" si="190"/>
        <v>0</v>
      </c>
      <c r="AA101" t="e">
        <f t="shared" si="191"/>
        <v>#VALUE!</v>
      </c>
      <c r="AB101">
        <f t="shared" si="192"/>
        <v>0</v>
      </c>
      <c r="AC101">
        <f t="shared" si="193"/>
        <v>0</v>
      </c>
      <c r="AD101">
        <f t="shared" si="194"/>
        <v>0</v>
      </c>
      <c r="AE101" s="13">
        <f t="shared" si="195"/>
        <v>0</v>
      </c>
      <c r="AF101" t="e">
        <f t="shared" si="196"/>
        <v>#VALUE!</v>
      </c>
      <c r="AG101">
        <f t="shared" si="197"/>
        <v>0</v>
      </c>
      <c r="AH101">
        <f t="shared" si="198"/>
        <v>0</v>
      </c>
      <c r="AI101">
        <f t="shared" si="199"/>
        <v>0</v>
      </c>
      <c r="AJ101" s="13">
        <f t="shared" si="200"/>
        <v>0</v>
      </c>
      <c r="AK101" t="e">
        <f t="shared" si="201"/>
        <v>#VALUE!</v>
      </c>
      <c r="AL101">
        <f t="shared" si="202"/>
        <v>0</v>
      </c>
      <c r="AM101">
        <f t="shared" si="203"/>
        <v>0</v>
      </c>
      <c r="AN101">
        <f t="shared" si="204"/>
        <v>0</v>
      </c>
      <c r="AO101" s="13">
        <f t="shared" si="205"/>
        <v>0</v>
      </c>
      <c r="AP101" t="e">
        <f t="shared" si="206"/>
        <v>#VALUE!</v>
      </c>
      <c r="AQ101">
        <f t="shared" si="207"/>
        <v>0</v>
      </c>
      <c r="AR101">
        <f t="shared" si="208"/>
        <v>0</v>
      </c>
      <c r="AS101">
        <f t="shared" si="209"/>
        <v>0</v>
      </c>
      <c r="AT101" s="13">
        <f t="shared" si="210"/>
        <v>0</v>
      </c>
      <c r="AU101" t="e">
        <f t="shared" si="211"/>
        <v>#VALUE!</v>
      </c>
      <c r="AW101">
        <f t="shared" si="145"/>
        <v>0</v>
      </c>
      <c r="AX101" s="13" t="e">
        <f t="shared" si="146"/>
        <v>#VALUE!</v>
      </c>
      <c r="AY101" s="13" t="e">
        <f>SUM(AW102:AX103)</f>
        <v>#VALUE!</v>
      </c>
      <c r="BA101" s="13" t="e">
        <f t="shared" si="143"/>
        <v>#VALUE!</v>
      </c>
      <c r="BB101" s="241"/>
      <c r="BC101">
        <f t="shared" si="179"/>
        <v>0</v>
      </c>
      <c r="BD101">
        <f t="shared" si="180"/>
        <v>0</v>
      </c>
    </row>
    <row r="102" spans="1:56" ht="12.75">
      <c r="A102" s="1" t="s">
        <v>237</v>
      </c>
      <c r="B102" s="1" t="s">
        <v>143</v>
      </c>
      <c r="C102" s="149">
        <v>0.007520202254474315</v>
      </c>
      <c r="D102" s="13">
        <v>2.35</v>
      </c>
      <c r="E102" s="5">
        <f>F102*$D102</f>
        <v>10.274239360408265</v>
      </c>
      <c r="F102" s="239">
        <v>4.3720167491099</v>
      </c>
      <c r="G102" s="6">
        <f>H102*$D102</f>
        <v>9.206045705156043</v>
      </c>
      <c r="H102" s="229">
        <v>3.91746625751321</v>
      </c>
      <c r="I102" s="229">
        <v>3.91746625751321</v>
      </c>
      <c r="J102" s="12">
        <f>I102-H102</f>
        <v>0</v>
      </c>
      <c r="K102" s="149">
        <v>0.007520202254474315</v>
      </c>
      <c r="L102" s="127">
        <f t="shared" si="147"/>
        <v>0.013123497305731754</v>
      </c>
      <c r="M102" s="127">
        <f t="shared" si="148"/>
        <v>76.1992003124994</v>
      </c>
      <c r="N102" s="127">
        <f t="shared" si="149"/>
        <v>0.003335995638605979</v>
      </c>
      <c r="O102" s="13" t="e">
        <f t="shared" si="212"/>
        <v>#VALUE!</v>
      </c>
      <c r="P102" s="13" t="e">
        <f t="shared" si="215"/>
        <v>#VALUE!</v>
      </c>
      <c r="Q102" s="5">
        <v>2.3675025560077056</v>
      </c>
      <c r="R102" s="13" t="e">
        <f t="shared" si="213"/>
        <v>#VALUE!</v>
      </c>
      <c r="S102" s="13" t="e">
        <f>IF(P102&lt;Q102,P93:P102,0)</f>
        <v>#VALUE!</v>
      </c>
      <c r="T102" s="13" t="e">
        <f t="shared" si="185"/>
        <v>#VALUE!</v>
      </c>
      <c r="U102" s="13" t="e">
        <f t="shared" si="186"/>
        <v>#VALUE!</v>
      </c>
      <c r="V102" s="13" t="e">
        <f t="shared" si="144"/>
        <v>#VALUE!</v>
      </c>
      <c r="W102" s="14" t="e">
        <f t="shared" si="187"/>
        <v>#VALUE!</v>
      </c>
      <c r="X102" t="e">
        <f t="shared" si="188"/>
        <v>#VALUE!</v>
      </c>
      <c r="Y102" t="e">
        <f t="shared" si="189"/>
        <v>#VALUE!</v>
      </c>
      <c r="Z102" t="e">
        <f t="shared" si="190"/>
        <v>#VALUE!</v>
      </c>
      <c r="AA102" t="e">
        <f t="shared" si="191"/>
        <v>#VALUE!</v>
      </c>
      <c r="AB102" t="e">
        <f t="shared" si="192"/>
        <v>#VALUE!</v>
      </c>
      <c r="AC102" t="e">
        <f t="shared" si="193"/>
        <v>#VALUE!</v>
      </c>
      <c r="AD102" t="e">
        <f t="shared" si="194"/>
        <v>#VALUE!</v>
      </c>
      <c r="AE102" s="13" t="e">
        <f t="shared" si="195"/>
        <v>#VALUE!</v>
      </c>
      <c r="AF102" t="e">
        <f t="shared" si="196"/>
        <v>#VALUE!</v>
      </c>
      <c r="AG102" t="e">
        <f t="shared" si="197"/>
        <v>#VALUE!</v>
      </c>
      <c r="AH102" t="e">
        <f t="shared" si="198"/>
        <v>#VALUE!</v>
      </c>
      <c r="AI102" t="e">
        <f t="shared" si="199"/>
        <v>#VALUE!</v>
      </c>
      <c r="AJ102" s="13" t="e">
        <f t="shared" si="200"/>
        <v>#VALUE!</v>
      </c>
      <c r="AK102" t="e">
        <f t="shared" si="201"/>
        <v>#VALUE!</v>
      </c>
      <c r="AL102" t="e">
        <f t="shared" si="202"/>
        <v>#VALUE!</v>
      </c>
      <c r="AM102" t="e">
        <f t="shared" si="203"/>
        <v>#VALUE!</v>
      </c>
      <c r="AN102" t="e">
        <f t="shared" si="204"/>
        <v>#VALUE!</v>
      </c>
      <c r="AO102" s="13" t="e">
        <f t="shared" si="205"/>
        <v>#VALUE!</v>
      </c>
      <c r="AP102" t="e">
        <f t="shared" si="206"/>
        <v>#VALUE!</v>
      </c>
      <c r="AQ102" t="e">
        <f t="shared" si="207"/>
        <v>#VALUE!</v>
      </c>
      <c r="AR102" t="e">
        <f t="shared" si="208"/>
        <v>#VALUE!</v>
      </c>
      <c r="AS102" t="e">
        <f t="shared" si="209"/>
        <v>#VALUE!</v>
      </c>
      <c r="AT102" s="13" t="e">
        <f t="shared" si="210"/>
        <v>#VALUE!</v>
      </c>
      <c r="AU102" t="e">
        <f t="shared" si="211"/>
        <v>#VALUE!</v>
      </c>
      <c r="AW102" t="e">
        <f t="shared" si="145"/>
        <v>#VALUE!</v>
      </c>
      <c r="AX102" s="13" t="e">
        <f t="shared" si="146"/>
        <v>#VALUE!</v>
      </c>
      <c r="AY102" s="13"/>
      <c r="BA102" s="13">
        <f t="shared" si="143"/>
        <v>0</v>
      </c>
      <c r="BB102" s="241">
        <v>2.35</v>
      </c>
      <c r="BC102" t="e">
        <f t="shared" si="179"/>
        <v>#VALUE!</v>
      </c>
      <c r="BD102" t="e">
        <f t="shared" si="180"/>
        <v>#VALUE!</v>
      </c>
    </row>
    <row r="103" spans="1:56" ht="12.75">
      <c r="A103" s="1" t="s">
        <v>238</v>
      </c>
      <c r="B103" s="1" t="s">
        <v>123</v>
      </c>
      <c r="C103" s="149">
        <v>0.02711415858169528</v>
      </c>
      <c r="D103" s="13">
        <v>8.52</v>
      </c>
      <c r="E103" s="5">
        <f>F103*$D103</f>
        <v>2.994135676983967</v>
      </c>
      <c r="F103" s="239">
        <v>0.35142437523286</v>
      </c>
      <c r="G103" s="6">
        <f>H103*$D103</f>
        <v>2.994135676983967</v>
      </c>
      <c r="H103" s="229">
        <v>0.35142437523286</v>
      </c>
      <c r="I103" s="229">
        <v>0.35142437523286</v>
      </c>
      <c r="J103" s="12">
        <f>I103-H103</f>
        <v>0</v>
      </c>
      <c r="K103" s="149">
        <v>0.02711415858169528</v>
      </c>
      <c r="L103" s="127">
        <f t="shared" si="147"/>
        <v>0.04731689056399393</v>
      </c>
      <c r="M103" s="127">
        <f t="shared" si="148"/>
        <v>21.134102179591572</v>
      </c>
      <c r="N103" s="127">
        <f t="shared" si="149"/>
        <v>0.0009252495092839647</v>
      </c>
      <c r="O103" s="13" t="e">
        <f t="shared" si="212"/>
        <v>#VALUE!</v>
      </c>
      <c r="P103" s="13" t="e">
        <f t="shared" si="215"/>
        <v>#VALUE!</v>
      </c>
      <c r="Q103" s="5">
        <v>8.536052299387142</v>
      </c>
      <c r="R103" s="13" t="e">
        <f t="shared" si="213"/>
        <v>#VALUE!</v>
      </c>
      <c r="S103" s="13" t="e">
        <f>IF(P103&lt;Q103,P94:P103,0)</f>
        <v>#VALUE!</v>
      </c>
      <c r="T103" s="13" t="e">
        <f t="shared" si="185"/>
        <v>#VALUE!</v>
      </c>
      <c r="U103" s="13" t="e">
        <f t="shared" si="186"/>
        <v>#VALUE!</v>
      </c>
      <c r="V103" s="13" t="e">
        <f t="shared" si="144"/>
        <v>#VALUE!</v>
      </c>
      <c r="W103" s="14" t="e">
        <f t="shared" si="187"/>
        <v>#VALUE!</v>
      </c>
      <c r="X103" t="e">
        <f t="shared" si="188"/>
        <v>#VALUE!</v>
      </c>
      <c r="Y103" t="e">
        <f t="shared" si="189"/>
        <v>#VALUE!</v>
      </c>
      <c r="Z103" t="e">
        <f t="shared" si="190"/>
        <v>#VALUE!</v>
      </c>
      <c r="AA103" t="e">
        <f t="shared" si="191"/>
        <v>#VALUE!</v>
      </c>
      <c r="AB103" t="e">
        <f t="shared" si="192"/>
        <v>#VALUE!</v>
      </c>
      <c r="AC103" t="e">
        <f t="shared" si="193"/>
        <v>#VALUE!</v>
      </c>
      <c r="AD103" t="e">
        <f t="shared" si="194"/>
        <v>#VALUE!</v>
      </c>
      <c r="AE103" s="13" t="e">
        <f t="shared" si="195"/>
        <v>#VALUE!</v>
      </c>
      <c r="AF103" t="e">
        <f t="shared" si="196"/>
        <v>#VALUE!</v>
      </c>
      <c r="AG103" t="e">
        <f t="shared" si="197"/>
        <v>#VALUE!</v>
      </c>
      <c r="AH103" t="e">
        <f t="shared" si="198"/>
        <v>#VALUE!</v>
      </c>
      <c r="AI103" t="e">
        <f t="shared" si="199"/>
        <v>#VALUE!</v>
      </c>
      <c r="AJ103" s="13" t="e">
        <f t="shared" si="200"/>
        <v>#VALUE!</v>
      </c>
      <c r="AK103" t="e">
        <f t="shared" si="201"/>
        <v>#VALUE!</v>
      </c>
      <c r="AL103" t="e">
        <f t="shared" si="202"/>
        <v>#VALUE!</v>
      </c>
      <c r="AM103" t="e">
        <f t="shared" si="203"/>
        <v>#VALUE!</v>
      </c>
      <c r="AN103" t="e">
        <f t="shared" si="204"/>
        <v>#VALUE!</v>
      </c>
      <c r="AO103" s="13" t="e">
        <f t="shared" si="205"/>
        <v>#VALUE!</v>
      </c>
      <c r="AP103" t="e">
        <f t="shared" si="206"/>
        <v>#VALUE!</v>
      </c>
      <c r="AQ103" t="e">
        <f t="shared" si="207"/>
        <v>#VALUE!</v>
      </c>
      <c r="AR103" t="e">
        <f t="shared" si="208"/>
        <v>#VALUE!</v>
      </c>
      <c r="AS103" t="e">
        <f t="shared" si="209"/>
        <v>#VALUE!</v>
      </c>
      <c r="AT103" s="13" t="e">
        <f t="shared" si="210"/>
        <v>#VALUE!</v>
      </c>
      <c r="AU103" t="e">
        <f t="shared" si="211"/>
        <v>#VALUE!</v>
      </c>
      <c r="AW103" t="e">
        <f t="shared" si="145"/>
        <v>#VALUE!</v>
      </c>
      <c r="AX103" s="13" t="e">
        <f t="shared" si="146"/>
        <v>#VALUE!</v>
      </c>
      <c r="AY103" s="13"/>
      <c r="BA103" s="13">
        <f t="shared" si="143"/>
        <v>0</v>
      </c>
      <c r="BB103" s="241">
        <v>8.52</v>
      </c>
      <c r="BC103" t="e">
        <f t="shared" si="179"/>
        <v>#VALUE!</v>
      </c>
      <c r="BD103" t="e">
        <f t="shared" si="180"/>
        <v>#VALUE!</v>
      </c>
    </row>
    <row r="104" spans="1:56" ht="12.75">
      <c r="A104" s="1" t="s">
        <v>72</v>
      </c>
      <c r="B104" s="3"/>
      <c r="C104" s="151">
        <f>SUM(C105)</f>
        <v>0.00735425552508447</v>
      </c>
      <c r="D104" s="13"/>
      <c r="E104" s="5">
        <f>SUM(E105)</f>
        <v>3.4517505228578327</v>
      </c>
      <c r="F104" s="239"/>
      <c r="G104" s="6">
        <f>SUM(G105)</f>
        <v>3.476615209112929</v>
      </c>
      <c r="H104" s="229"/>
      <c r="I104" s="229"/>
      <c r="J104" s="12">
        <f>I104-H104</f>
        <v>0</v>
      </c>
      <c r="K104" s="151"/>
      <c r="L104" s="127"/>
      <c r="M104" s="127"/>
      <c r="N104" s="127"/>
      <c r="P104" s="13"/>
      <c r="Q104" s="5"/>
      <c r="T104" s="13">
        <f t="shared" si="185"/>
        <v>0</v>
      </c>
      <c r="U104" s="13">
        <f t="shared" si="186"/>
        <v>0</v>
      </c>
      <c r="V104" s="13" t="e">
        <f t="shared" si="144"/>
        <v>#VALUE!</v>
      </c>
      <c r="W104" s="14">
        <f t="shared" si="187"/>
        <v>0</v>
      </c>
      <c r="X104">
        <f t="shared" si="188"/>
        <v>0</v>
      </c>
      <c r="Y104">
        <f t="shared" si="189"/>
        <v>0</v>
      </c>
      <c r="Z104">
        <f t="shared" si="190"/>
        <v>0</v>
      </c>
      <c r="AA104" t="e">
        <f t="shared" si="191"/>
        <v>#VALUE!</v>
      </c>
      <c r="AB104">
        <f t="shared" si="192"/>
        <v>0</v>
      </c>
      <c r="AC104">
        <f t="shared" si="193"/>
        <v>0</v>
      </c>
      <c r="AD104">
        <f t="shared" si="194"/>
        <v>0</v>
      </c>
      <c r="AE104" s="13">
        <f t="shared" si="195"/>
        <v>0</v>
      </c>
      <c r="AF104" t="e">
        <f t="shared" si="196"/>
        <v>#VALUE!</v>
      </c>
      <c r="AG104">
        <f t="shared" si="197"/>
        <v>0</v>
      </c>
      <c r="AH104">
        <f t="shared" si="198"/>
        <v>0</v>
      </c>
      <c r="AI104">
        <f t="shared" si="199"/>
        <v>0</v>
      </c>
      <c r="AJ104" s="13">
        <f t="shared" si="200"/>
        <v>0</v>
      </c>
      <c r="AK104" t="e">
        <f t="shared" si="201"/>
        <v>#VALUE!</v>
      </c>
      <c r="AL104">
        <f t="shared" si="202"/>
        <v>0</v>
      </c>
      <c r="AM104">
        <f t="shared" si="203"/>
        <v>0</v>
      </c>
      <c r="AN104">
        <f t="shared" si="204"/>
        <v>0</v>
      </c>
      <c r="AO104" s="13">
        <f t="shared" si="205"/>
        <v>0</v>
      </c>
      <c r="AP104" t="e">
        <f t="shared" si="206"/>
        <v>#VALUE!</v>
      </c>
      <c r="AQ104">
        <f t="shared" si="207"/>
        <v>0</v>
      </c>
      <c r="AR104">
        <f t="shared" si="208"/>
        <v>0</v>
      </c>
      <c r="AS104">
        <f t="shared" si="209"/>
        <v>0</v>
      </c>
      <c r="AT104" s="13">
        <f t="shared" si="210"/>
        <v>0</v>
      </c>
      <c r="AU104" t="e">
        <f t="shared" si="211"/>
        <v>#VALUE!</v>
      </c>
      <c r="AW104">
        <f t="shared" si="145"/>
        <v>0</v>
      </c>
      <c r="AX104" s="13" t="e">
        <f t="shared" si="146"/>
        <v>#VALUE!</v>
      </c>
      <c r="AY104" s="13" t="e">
        <f>SUM(AW105:AX105)</f>
        <v>#VALUE!</v>
      </c>
      <c r="AZ104" t="s">
        <v>0</v>
      </c>
      <c r="BA104" s="13" t="e">
        <f t="shared" si="143"/>
        <v>#VALUE!</v>
      </c>
      <c r="BB104" s="241"/>
      <c r="BC104">
        <f t="shared" si="179"/>
        <v>0</v>
      </c>
      <c r="BD104">
        <f t="shared" si="180"/>
        <v>0</v>
      </c>
    </row>
    <row r="105" spans="1:56" ht="12.75">
      <c r="A105" s="1" t="s">
        <v>73</v>
      </c>
      <c r="B105" s="1" t="s">
        <v>295</v>
      </c>
      <c r="C105" s="149">
        <v>0.00735425552508447</v>
      </c>
      <c r="D105" s="13">
        <v>2.3</v>
      </c>
      <c r="E105" s="5">
        <f>F105*$D105</f>
        <v>3.4517505228578327</v>
      </c>
      <c r="F105" s="239">
        <v>1.50076109689471</v>
      </c>
      <c r="G105" s="6">
        <f>H105*$D105</f>
        <v>3.476615209112929</v>
      </c>
      <c r="H105" s="229">
        <v>1.5115718300490997</v>
      </c>
      <c r="I105" s="229">
        <v>1.5115718300490997</v>
      </c>
      <c r="J105" s="12">
        <f>I105-H105</f>
        <v>0</v>
      </c>
      <c r="K105" s="149">
        <v>0.00735425552508447</v>
      </c>
      <c r="L105" s="127">
        <f t="shared" si="147"/>
        <v>0.01283390383705252</v>
      </c>
      <c r="M105" s="127">
        <f t="shared" si="148"/>
        <v>77.91861406292597</v>
      </c>
      <c r="N105" s="127">
        <f t="shared" si="149"/>
        <v>0.00341127145185413</v>
      </c>
      <c r="O105" s="13" t="e">
        <f t="shared" si="212"/>
        <v>#VALUE!</v>
      </c>
      <c r="P105" s="13" t="e">
        <f t="shared" si="215"/>
        <v>#VALUE!</v>
      </c>
      <c r="Q105" s="5">
        <v>2.3152593725537205</v>
      </c>
      <c r="R105" s="13" t="e">
        <f t="shared" si="213"/>
        <v>#VALUE!</v>
      </c>
      <c r="S105" s="13" t="e">
        <f>IF(P105&lt;Q105,P96:P105,0)</f>
        <v>#VALUE!</v>
      </c>
      <c r="T105" s="13" t="e">
        <f t="shared" si="185"/>
        <v>#VALUE!</v>
      </c>
      <c r="U105" s="13" t="e">
        <f t="shared" si="186"/>
        <v>#VALUE!</v>
      </c>
      <c r="V105" s="13" t="e">
        <f t="shared" si="144"/>
        <v>#VALUE!</v>
      </c>
      <c r="W105" s="14" t="e">
        <f t="shared" si="187"/>
        <v>#VALUE!</v>
      </c>
      <c r="X105" t="e">
        <f t="shared" si="188"/>
        <v>#VALUE!</v>
      </c>
      <c r="Y105" t="e">
        <f t="shared" si="189"/>
        <v>#VALUE!</v>
      </c>
      <c r="Z105" t="e">
        <f t="shared" si="190"/>
        <v>#VALUE!</v>
      </c>
      <c r="AA105" t="e">
        <f t="shared" si="191"/>
        <v>#VALUE!</v>
      </c>
      <c r="AB105" t="e">
        <f t="shared" si="192"/>
        <v>#VALUE!</v>
      </c>
      <c r="AC105" t="e">
        <f t="shared" si="193"/>
        <v>#VALUE!</v>
      </c>
      <c r="AD105" t="e">
        <f t="shared" si="194"/>
        <v>#VALUE!</v>
      </c>
      <c r="AE105" s="13" t="e">
        <f t="shared" si="195"/>
        <v>#VALUE!</v>
      </c>
      <c r="AF105" t="e">
        <f t="shared" si="196"/>
        <v>#VALUE!</v>
      </c>
      <c r="AG105" t="e">
        <f t="shared" si="197"/>
        <v>#VALUE!</v>
      </c>
      <c r="AH105" t="e">
        <f t="shared" si="198"/>
        <v>#VALUE!</v>
      </c>
      <c r="AI105" t="e">
        <f t="shared" si="199"/>
        <v>#VALUE!</v>
      </c>
      <c r="AJ105" s="13" t="e">
        <f t="shared" si="200"/>
        <v>#VALUE!</v>
      </c>
      <c r="AK105" t="e">
        <f t="shared" si="201"/>
        <v>#VALUE!</v>
      </c>
      <c r="AL105" t="e">
        <f t="shared" si="202"/>
        <v>#VALUE!</v>
      </c>
      <c r="AM105" t="e">
        <f t="shared" si="203"/>
        <v>#VALUE!</v>
      </c>
      <c r="AN105" t="e">
        <f t="shared" si="204"/>
        <v>#VALUE!</v>
      </c>
      <c r="AO105" s="13" t="e">
        <f t="shared" si="205"/>
        <v>#VALUE!</v>
      </c>
      <c r="AP105" t="e">
        <f t="shared" si="206"/>
        <v>#VALUE!</v>
      </c>
      <c r="AQ105" t="e">
        <f t="shared" si="207"/>
        <v>#VALUE!</v>
      </c>
      <c r="AR105" t="e">
        <f t="shared" si="208"/>
        <v>#VALUE!</v>
      </c>
      <c r="AS105" t="e">
        <f t="shared" si="209"/>
        <v>#VALUE!</v>
      </c>
      <c r="AT105" s="13" t="e">
        <f t="shared" si="210"/>
        <v>#VALUE!</v>
      </c>
      <c r="AU105" t="e">
        <f t="shared" si="211"/>
        <v>#VALUE!</v>
      </c>
      <c r="AW105" t="e">
        <f aca="true" t="shared" si="216" ref="AW105:AW111">AS105</f>
        <v>#VALUE!</v>
      </c>
      <c r="AX105" s="13" t="e">
        <f aca="true" t="shared" si="217" ref="AX105:AX111">AU105</f>
        <v>#VALUE!</v>
      </c>
      <c r="AY105" s="13"/>
      <c r="BA105" s="13">
        <f t="shared" si="143"/>
        <v>0</v>
      </c>
      <c r="BB105" s="241">
        <v>2.3</v>
      </c>
      <c r="BC105" t="e">
        <f t="shared" si="179"/>
        <v>#VALUE!</v>
      </c>
      <c r="BD105" t="e">
        <f t="shared" si="180"/>
        <v>#VALUE!</v>
      </c>
    </row>
    <row r="106" spans="1:56" ht="12.75">
      <c r="A106" s="1" t="s">
        <v>74</v>
      </c>
      <c r="B106" s="3"/>
      <c r="C106" s="151">
        <f>SUM(C107:C109)</f>
        <v>0.012403021125124748</v>
      </c>
      <c r="D106" s="13"/>
      <c r="E106" s="5">
        <f>SUM(E107:E109)</f>
        <v>12.970710237030755</v>
      </c>
      <c r="F106" s="239"/>
      <c r="G106" s="6">
        <f>SUM(G107:G109)</f>
        <v>13.922967929902285</v>
      </c>
      <c r="H106" s="229"/>
      <c r="I106" s="229"/>
      <c r="J106" s="12">
        <f>I106-H106</f>
        <v>0</v>
      </c>
      <c r="K106" s="151">
        <v>0</v>
      </c>
      <c r="L106" s="127"/>
      <c r="M106" s="127"/>
      <c r="N106" s="127"/>
      <c r="P106" s="13"/>
      <c r="Q106" s="5"/>
      <c r="T106" s="13">
        <f>IF(S106=0,Q106*I106,0)</f>
        <v>0</v>
      </c>
      <c r="U106" s="13">
        <f>IF(S106=0,0,S106*I106)</f>
        <v>0</v>
      </c>
      <c r="V106" s="13" t="e">
        <f t="shared" si="144"/>
        <v>#VALUE!</v>
      </c>
      <c r="W106" s="14">
        <f>IF(I106=0,0,V106/I106)</f>
        <v>0</v>
      </c>
      <c r="X106">
        <f>IF(W106&lt;Q106,W106,0)</f>
        <v>0</v>
      </c>
      <c r="Y106">
        <f>IF(X106=0,Q106*I106,0)</f>
        <v>0</v>
      </c>
      <c r="Z106">
        <f>IF(X106=0,0,I106*X106)</f>
        <v>0</v>
      </c>
      <c r="AA106" t="e">
        <f>$AA$7/$Z$7*Z106</f>
        <v>#VALUE!</v>
      </c>
      <c r="AB106">
        <f>IF(I106=0,0,AA106/I106)</f>
        <v>0</v>
      </c>
      <c r="AC106">
        <f>IF(AB106&lt;Q106,AB106,0)</f>
        <v>0</v>
      </c>
      <c r="AD106">
        <f>IF(AC106=0,$Q106*$I106,0)</f>
        <v>0</v>
      </c>
      <c r="AE106" s="13">
        <f>IF(AC106=0,0,AC106*$I106)</f>
        <v>0</v>
      </c>
      <c r="AF106" t="e">
        <f>$AF$7/$AE$7*AE106</f>
        <v>#VALUE!</v>
      </c>
      <c r="AG106">
        <f>IF($I106=0,0,AF106/$I106)</f>
        <v>0</v>
      </c>
      <c r="AH106">
        <f>IF(AG106&lt;$Q106,AG106,0)</f>
        <v>0</v>
      </c>
      <c r="AI106">
        <f>IF(AH106=0,$Q106*$I106,0)</f>
        <v>0</v>
      </c>
      <c r="AJ106" s="13">
        <f>IF(AH106=0,0,AH106*$I106)</f>
        <v>0</v>
      </c>
      <c r="AK106" t="e">
        <f>$AK$7/$AJ$7*AJ106</f>
        <v>#VALUE!</v>
      </c>
      <c r="AL106">
        <f>IF($I106=0,0,AK106/$I106)</f>
        <v>0</v>
      </c>
      <c r="AM106">
        <f>IF(AL106&lt;$Q106,AL106,0)</f>
        <v>0</v>
      </c>
      <c r="AN106">
        <f>IF(AM106=0,$Q106*$I106,0)</f>
        <v>0</v>
      </c>
      <c r="AO106" s="13">
        <f>IF(AM106=0,0,AM106*$I106)</f>
        <v>0</v>
      </c>
      <c r="AP106" t="e">
        <f>$AP$7/$AO$7*AO106</f>
        <v>#VALUE!</v>
      </c>
      <c r="AQ106">
        <f>IF($I106=0,0,AP106/$I106)</f>
        <v>0</v>
      </c>
      <c r="AR106">
        <f>IF(AQ106&lt;$Q106,AQ106,0)</f>
        <v>0</v>
      </c>
      <c r="AS106">
        <f>IF(AR106=0,$Q106*$I106,0)</f>
        <v>0</v>
      </c>
      <c r="AT106" s="13">
        <f>IF(AR106=0,0,AR106*$I106)</f>
        <v>0</v>
      </c>
      <c r="AU106" t="e">
        <f>$AU$7/$AT$7*AT106</f>
        <v>#VALUE!</v>
      </c>
      <c r="AW106">
        <f t="shared" si="216"/>
        <v>0</v>
      </c>
      <c r="AX106" s="13" t="e">
        <f t="shared" si="217"/>
        <v>#VALUE!</v>
      </c>
      <c r="AY106" s="13" t="e">
        <f>SUM(AW107:AX108)</f>
        <v>#VALUE!</v>
      </c>
      <c r="AZ106" t="s">
        <v>0</v>
      </c>
      <c r="BA106" s="13" t="e">
        <f t="shared" si="143"/>
        <v>#VALUE!</v>
      </c>
      <c r="BB106" s="241"/>
      <c r="BC106">
        <f t="shared" si="179"/>
        <v>0</v>
      </c>
      <c r="BD106">
        <f t="shared" si="180"/>
        <v>0</v>
      </c>
    </row>
    <row r="107" spans="1:56" ht="12.75">
      <c r="A107" s="1" t="s">
        <v>75</v>
      </c>
      <c r="B107" s="3" t="s">
        <v>291</v>
      </c>
      <c r="C107" s="149">
        <v>0.009357546704651255</v>
      </c>
      <c r="D107" s="13">
        <v>2.92</v>
      </c>
      <c r="E107" s="5">
        <f>F107*$D107</f>
        <v>2.9449263134099564</v>
      </c>
      <c r="F107" s="239">
        <v>1.0085364087020399</v>
      </c>
      <c r="G107" s="6">
        <f>H107*$D107</f>
        <v>2.9802667952534434</v>
      </c>
      <c r="H107" s="229">
        <v>1.02063931344296</v>
      </c>
      <c r="I107" s="229">
        <v>1.02063931344296</v>
      </c>
      <c r="J107" s="12" t="s">
        <v>133</v>
      </c>
      <c r="K107" s="149">
        <v>0.009357546704651255</v>
      </c>
      <c r="L107" s="127">
        <f t="shared" si="147"/>
        <v>0.016329845237032677</v>
      </c>
      <c r="M107" s="127">
        <f t="shared" si="148"/>
        <v>61.23756750199989</v>
      </c>
      <c r="N107" s="127">
        <f t="shared" si="149"/>
        <v>0.002680976404840305</v>
      </c>
      <c r="O107" s="13" t="e">
        <f>N107*$O$7</f>
        <v>#VALUE!</v>
      </c>
      <c r="P107" s="13" t="e">
        <f t="shared" si="215"/>
        <v>#VALUE!</v>
      </c>
      <c r="Q107" s="5">
        <v>2.9459334990681</v>
      </c>
      <c r="R107" s="13" t="e">
        <f>IF(P107&lt;Q107,P107*H107,0)</f>
        <v>#VALUE!</v>
      </c>
      <c r="S107" s="13" t="e">
        <f>IF(P107&lt;Q107,P98:P107,0)</f>
        <v>#VALUE!</v>
      </c>
      <c r="T107" s="13" t="e">
        <f>IF(S107=0,Q107*I107,0)</f>
        <v>#VALUE!</v>
      </c>
      <c r="U107" s="13" t="e">
        <f>IF(S107=0,0,S107*I107)</f>
        <v>#VALUE!</v>
      </c>
      <c r="V107" s="13" t="e">
        <f t="shared" si="144"/>
        <v>#VALUE!</v>
      </c>
      <c r="W107" s="14" t="e">
        <f>IF(I107=0,0,V107/I107)</f>
        <v>#VALUE!</v>
      </c>
      <c r="X107" t="e">
        <f>IF(W107&lt;Q107,W107,0)</f>
        <v>#VALUE!</v>
      </c>
      <c r="Y107" t="e">
        <f>IF(X107=0,Q107*I107,0)</f>
        <v>#VALUE!</v>
      </c>
      <c r="Z107" t="e">
        <f>IF(X107=0,0,I107*X107)</f>
        <v>#VALUE!</v>
      </c>
      <c r="AA107" t="e">
        <f>$AA$7/$Z$7*Z107</f>
        <v>#VALUE!</v>
      </c>
      <c r="AB107" t="e">
        <f>IF(I107=0,0,AA107/I107)</f>
        <v>#VALUE!</v>
      </c>
      <c r="AC107" t="e">
        <f>IF(AB107&lt;Q107,AB107,0)</f>
        <v>#VALUE!</v>
      </c>
      <c r="AD107" t="e">
        <f>IF(AC107=0,$Q107*$I107,0)</f>
        <v>#VALUE!</v>
      </c>
      <c r="AE107" s="13" t="e">
        <f>IF(AC107=0,0,AC107*$I107)</f>
        <v>#VALUE!</v>
      </c>
      <c r="AF107" t="e">
        <f>$AF$7/$AE$7*AE107</f>
        <v>#VALUE!</v>
      </c>
      <c r="AG107" t="e">
        <f>IF($I107=0,0,AF107/$I107)</f>
        <v>#VALUE!</v>
      </c>
      <c r="AH107" t="e">
        <f>IF(AG107&lt;$Q107,AG107,0)</f>
        <v>#VALUE!</v>
      </c>
      <c r="AI107" t="e">
        <f>IF(AH107=0,$Q107*$I107,0)</f>
        <v>#VALUE!</v>
      </c>
      <c r="AJ107" s="13" t="e">
        <f>IF(AH107=0,0,AH107*$I107)</f>
        <v>#VALUE!</v>
      </c>
      <c r="AK107" t="e">
        <f>$AK$7/$AJ$7*AJ107</f>
        <v>#VALUE!</v>
      </c>
      <c r="AL107" t="e">
        <f>IF($I107=0,0,AK107/$I107)</f>
        <v>#VALUE!</v>
      </c>
      <c r="AM107" t="e">
        <f>IF(AL107&lt;$Q107,AL107,0)</f>
        <v>#VALUE!</v>
      </c>
      <c r="AN107" t="e">
        <f>IF(AM107=0,$Q107*$I107,0)</f>
        <v>#VALUE!</v>
      </c>
      <c r="AO107" s="13" t="e">
        <f>IF(AM107=0,0,AM107*$I107)</f>
        <v>#VALUE!</v>
      </c>
      <c r="AP107" t="e">
        <f>$AP$7/$AO$7*AO107</f>
        <v>#VALUE!</v>
      </c>
      <c r="AQ107" t="e">
        <f>IF($I107=0,0,AP107/$I107)</f>
        <v>#VALUE!</v>
      </c>
      <c r="AR107" t="e">
        <f>IF(AQ107&lt;$Q107,AQ107,0)</f>
        <v>#VALUE!</v>
      </c>
      <c r="AS107" t="e">
        <f>IF(AR107=0,$Q107*$I107,0)</f>
        <v>#VALUE!</v>
      </c>
      <c r="AT107" s="13" t="e">
        <f>IF(AR107=0,0,AR107*$I107)</f>
        <v>#VALUE!</v>
      </c>
      <c r="AU107" t="e">
        <f>$AU$7/$AT$7*AT107</f>
        <v>#VALUE!</v>
      </c>
      <c r="AW107" t="e">
        <f t="shared" si="216"/>
        <v>#VALUE!</v>
      </c>
      <c r="AX107" s="13" t="e">
        <f t="shared" si="217"/>
        <v>#VALUE!</v>
      </c>
      <c r="AY107" s="13"/>
      <c r="BB107" s="241">
        <v>2.92</v>
      </c>
      <c r="BC107" t="e">
        <f t="shared" si="179"/>
        <v>#VALUE!</v>
      </c>
      <c r="BD107" t="e">
        <f t="shared" si="180"/>
        <v>#VALUE!</v>
      </c>
    </row>
    <row r="108" spans="1:56" ht="12.75">
      <c r="A108" s="1" t="s">
        <v>76</v>
      </c>
      <c r="B108" s="4" t="s">
        <v>291</v>
      </c>
      <c r="C108" s="149">
        <v>0.0026898475335213933</v>
      </c>
      <c r="D108" s="13">
        <v>0.83</v>
      </c>
      <c r="E108" s="5">
        <f>F108*$D108</f>
        <v>2.3060930958450556</v>
      </c>
      <c r="F108" s="239">
        <v>2.77842541668079</v>
      </c>
      <c r="G108" s="6">
        <f>H108*$D108</f>
        <v>2.3533416610432174</v>
      </c>
      <c r="H108" s="229">
        <v>2.83535139884725</v>
      </c>
      <c r="I108" s="229">
        <v>2.83535139884725</v>
      </c>
      <c r="J108" s="12" t="s">
        <v>133</v>
      </c>
      <c r="K108" s="149">
        <v>0.0026898475335213933</v>
      </c>
      <c r="L108" s="127">
        <f t="shared" si="147"/>
        <v>0.0046940501949923686</v>
      </c>
      <c r="M108" s="127">
        <f t="shared" si="148"/>
        <v>213.03564266671114</v>
      </c>
      <c r="N108" s="127">
        <f t="shared" si="149"/>
        <v>0.009326685475558621</v>
      </c>
      <c r="O108" s="13" t="e">
        <f>N108*$O$7</f>
        <v>#VALUE!</v>
      </c>
      <c r="P108" s="13" t="e">
        <f t="shared" si="215"/>
        <v>#VALUE!</v>
      </c>
      <c r="Q108" s="5">
        <v>0.8468151115342681</v>
      </c>
      <c r="R108" s="13" t="e">
        <f>IF(P108&lt;Q108,P108*H108,0)</f>
        <v>#VALUE!</v>
      </c>
      <c r="S108" s="13" t="e">
        <f>IF(P108&lt;Q108,P99:P108,0)</f>
        <v>#VALUE!</v>
      </c>
      <c r="T108" s="13" t="e">
        <f>IF(S108=0,Q108*I108,0)</f>
        <v>#VALUE!</v>
      </c>
      <c r="U108" s="13" t="e">
        <f>IF(S108=0,0,S108*I108)</f>
        <v>#VALUE!</v>
      </c>
      <c r="V108" s="13" t="e">
        <f t="shared" si="144"/>
        <v>#VALUE!</v>
      </c>
      <c r="W108" s="14" t="e">
        <f>IF(I108=0,0,V108/I108)</f>
        <v>#VALUE!</v>
      </c>
      <c r="X108" t="e">
        <f>IF(W108&lt;Q108,W108,0)</f>
        <v>#VALUE!</v>
      </c>
      <c r="Y108" t="e">
        <f>IF(X108=0,Q108*I108,0)</f>
        <v>#VALUE!</v>
      </c>
      <c r="Z108" t="e">
        <f>IF(X108=0,0,I108*X108)</f>
        <v>#VALUE!</v>
      </c>
      <c r="AA108" t="e">
        <f>$AA$7/$Z$7*Z108</f>
        <v>#VALUE!</v>
      </c>
      <c r="AB108" t="e">
        <f>IF(I108=0,0,AA108/I108)</f>
        <v>#VALUE!</v>
      </c>
      <c r="AC108" t="e">
        <f>IF(AB108&lt;Q108,AB108,0)</f>
        <v>#VALUE!</v>
      </c>
      <c r="AD108" t="e">
        <f>IF(AC108=0,$Q108*$I108,0)</f>
        <v>#VALUE!</v>
      </c>
      <c r="AE108" s="13" t="e">
        <f>IF(AC108=0,0,AC108*$I108)</f>
        <v>#VALUE!</v>
      </c>
      <c r="AF108" t="e">
        <f>$AF$7/$AE$7*AE108</f>
        <v>#VALUE!</v>
      </c>
      <c r="AG108" t="e">
        <f>IF($I108=0,0,AF108/$I108)</f>
        <v>#VALUE!</v>
      </c>
      <c r="AH108" t="e">
        <f>IF(AG108&lt;$Q108,AG108,0)</f>
        <v>#VALUE!</v>
      </c>
      <c r="AI108" t="e">
        <f>IF(AH108=0,$Q108*$I108,0)</f>
        <v>#VALUE!</v>
      </c>
      <c r="AJ108" s="13" t="e">
        <f>IF(AH108=0,0,AH108*$I108)</f>
        <v>#VALUE!</v>
      </c>
      <c r="AK108" t="e">
        <f>$AK$7/$AJ$7*AJ108</f>
        <v>#VALUE!</v>
      </c>
      <c r="AL108" t="e">
        <f>IF($I108=0,0,AK108/$I108)</f>
        <v>#VALUE!</v>
      </c>
      <c r="AM108" t="e">
        <f>IF(AL108&lt;$Q108,AL108,0)</f>
        <v>#VALUE!</v>
      </c>
      <c r="AN108" t="e">
        <f>IF(AM108=0,$Q108*$I108,0)</f>
        <v>#VALUE!</v>
      </c>
      <c r="AO108" s="13" t="e">
        <f>IF(AM108=0,0,AM108*$I108)</f>
        <v>#VALUE!</v>
      </c>
      <c r="AP108" t="e">
        <f>$AP$7/$AO$7*AO108</f>
        <v>#VALUE!</v>
      </c>
      <c r="AQ108" t="e">
        <f>IF($I108=0,0,AP108/$I108)</f>
        <v>#VALUE!</v>
      </c>
      <c r="AR108" t="e">
        <f>IF(AQ108&lt;$Q108,AQ108,0)</f>
        <v>#VALUE!</v>
      </c>
      <c r="AS108" t="e">
        <f>IF(AR108=0,$Q108*$I108,0)</f>
        <v>#VALUE!</v>
      </c>
      <c r="AT108" s="13" t="e">
        <f>IF(AR108=0,0,AR108*$I108)</f>
        <v>#VALUE!</v>
      </c>
      <c r="AU108" t="e">
        <f>$AU$7/$AT$7*AT108</f>
        <v>#VALUE!</v>
      </c>
      <c r="AW108" t="e">
        <f t="shared" si="216"/>
        <v>#VALUE!</v>
      </c>
      <c r="AX108" s="13" t="e">
        <f t="shared" si="217"/>
        <v>#VALUE!</v>
      </c>
      <c r="AY108" s="13"/>
      <c r="BB108" s="241">
        <v>0.83</v>
      </c>
      <c r="BC108" t="e">
        <f t="shared" si="179"/>
        <v>#VALUE!</v>
      </c>
      <c r="BD108" t="e">
        <f t="shared" si="180"/>
        <v>#VALUE!</v>
      </c>
    </row>
    <row r="109" spans="1:56" ht="12.75">
      <c r="A109" s="129" t="s">
        <v>258</v>
      </c>
      <c r="B109" s="10" t="s">
        <v>123</v>
      </c>
      <c r="C109" s="146">
        <v>0.00035562688695210036</v>
      </c>
      <c r="D109" s="240">
        <v>0.10524818049148003</v>
      </c>
      <c r="E109" s="5">
        <f>F109*$D109</f>
        <v>7.719690827775742</v>
      </c>
      <c r="F109" s="239">
        <v>73.34749913705787</v>
      </c>
      <c r="G109" s="6">
        <f>H109*$D109</f>
        <v>8.589359473605624</v>
      </c>
      <c r="H109" s="229">
        <v>81.61052698009296</v>
      </c>
      <c r="I109" s="229">
        <v>81.61052698009296</v>
      </c>
      <c r="J109" s="12">
        <f>I109-H109</f>
        <v>0</v>
      </c>
      <c r="K109" s="146">
        <v>0.00035562688695210036</v>
      </c>
      <c r="L109" s="127"/>
      <c r="M109" s="127"/>
      <c r="N109" s="127"/>
      <c r="Q109" s="9">
        <v>0.10524818049148003</v>
      </c>
      <c r="AO109" s="13"/>
      <c r="AT109" s="13"/>
      <c r="AW109">
        <f t="shared" si="216"/>
        <v>0</v>
      </c>
      <c r="AX109" s="13">
        <f t="shared" si="217"/>
        <v>0</v>
      </c>
      <c r="AY109" s="13"/>
      <c r="BB109" s="241">
        <v>0.10524818049148003</v>
      </c>
      <c r="BC109">
        <f t="shared" si="179"/>
        <v>0.10524818049148003</v>
      </c>
      <c r="BD109">
        <f t="shared" si="180"/>
        <v>0.10524818049148003</v>
      </c>
    </row>
    <row r="110" spans="1:56" ht="12.75">
      <c r="A110" s="1" t="s">
        <v>77</v>
      </c>
      <c r="B110" s="4"/>
      <c r="C110" s="151">
        <f>SUM(C111)</f>
        <v>0.4134518187705119</v>
      </c>
      <c r="D110" s="13"/>
      <c r="E110" s="5">
        <f>SUM(E111)</f>
        <v>27.544018680144962</v>
      </c>
      <c r="F110" s="239"/>
      <c r="G110" s="6">
        <f>SUM(G111)</f>
        <v>27.544018680144962</v>
      </c>
      <c r="H110" s="229"/>
      <c r="I110" s="229"/>
      <c r="J110" s="12">
        <f>I110-H110</f>
        <v>0</v>
      </c>
      <c r="K110" s="151"/>
      <c r="L110" s="127"/>
      <c r="M110" s="127"/>
      <c r="N110" s="127"/>
      <c r="Q110" s="9"/>
      <c r="AW110">
        <f t="shared" si="216"/>
        <v>0</v>
      </c>
      <c r="AX110" s="13">
        <f t="shared" si="217"/>
        <v>0</v>
      </c>
      <c r="AY110" s="13" t="s">
        <v>0</v>
      </c>
      <c r="BB110" s="241"/>
      <c r="BC110">
        <f t="shared" si="179"/>
        <v>0</v>
      </c>
      <c r="BD110">
        <f t="shared" si="180"/>
        <v>0</v>
      </c>
    </row>
    <row r="111" spans="1:56" ht="12.75">
      <c r="A111" s="129" t="s">
        <v>78</v>
      </c>
      <c r="B111" s="1" t="s">
        <v>296</v>
      </c>
      <c r="C111" s="146">
        <v>0.4134518187705119</v>
      </c>
      <c r="D111" s="13">
        <v>122.36</v>
      </c>
      <c r="E111" s="5">
        <f>F111*$D111</f>
        <v>27.544018680144962</v>
      </c>
      <c r="F111" s="239">
        <v>0.225106396536</v>
      </c>
      <c r="G111" s="6">
        <f>H111*$D111</f>
        <v>27.544018680144962</v>
      </c>
      <c r="H111" s="229">
        <v>0.225106396536</v>
      </c>
      <c r="I111" s="229">
        <v>0.225106396536</v>
      </c>
      <c r="J111" s="12">
        <f>I111-H111</f>
        <v>0</v>
      </c>
      <c r="K111" s="146"/>
      <c r="L111" s="127"/>
      <c r="M111" s="127"/>
      <c r="N111" s="127"/>
      <c r="O111" s="13" t="s">
        <v>0</v>
      </c>
      <c r="Q111" s="9">
        <v>122.36153463939469</v>
      </c>
      <c r="AE111" s="13" t="s">
        <v>0</v>
      </c>
      <c r="AF111" t="s">
        <v>0</v>
      </c>
      <c r="AU111" t="s">
        <v>0</v>
      </c>
      <c r="AW111">
        <f t="shared" si="216"/>
        <v>0</v>
      </c>
      <c r="AX111" s="13" t="str">
        <f t="shared" si="217"/>
        <v> </v>
      </c>
      <c r="AY111" s="13"/>
      <c r="BB111" s="241">
        <v>122.36</v>
      </c>
      <c r="BC111">
        <f t="shared" si="179"/>
        <v>122.36153463939469</v>
      </c>
      <c r="BD111">
        <f t="shared" si="180"/>
        <v>122.36153463939469</v>
      </c>
    </row>
    <row r="112" spans="8:51" ht="12.75">
      <c r="H112" s="11"/>
      <c r="I112" s="77"/>
      <c r="AY112" s="13"/>
    </row>
    <row r="113" spans="4:51" ht="12.75">
      <c r="D113" s="12"/>
      <c r="H113" s="72"/>
      <c r="I113" s="72"/>
      <c r="AY113" s="13"/>
    </row>
    <row r="114" spans="8:51" ht="12.75">
      <c r="H114" s="11"/>
      <c r="AY114" s="13"/>
    </row>
    <row r="115" ht="12.75">
      <c r="AY115" s="13"/>
    </row>
    <row r="116" ht="12.75">
      <c r="AY116" s="13"/>
    </row>
    <row r="117" ht="12.75">
      <c r="AY117" s="13"/>
    </row>
    <row r="118" spans="15:51" ht="12.75">
      <c r="O118"/>
      <c r="AY118" s="13"/>
    </row>
    <row r="119" spans="15:51" ht="12.75">
      <c r="O119"/>
      <c r="AY119" s="13"/>
    </row>
    <row r="120" spans="15:51" ht="12.75">
      <c r="O120"/>
      <c r="AY120" s="13"/>
    </row>
    <row r="121" spans="15:51" ht="12.75">
      <c r="O121"/>
      <c r="AY121" s="13"/>
    </row>
    <row r="122" spans="3:51" ht="12.75">
      <c r="C122" s="66" t="s">
        <v>324</v>
      </c>
      <c r="D122" s="235" t="s">
        <v>325</v>
      </c>
      <c r="E122" s="66" t="s">
        <v>326</v>
      </c>
      <c r="O122"/>
      <c r="AY122" s="13"/>
    </row>
    <row r="123" spans="3:51" ht="12.75">
      <c r="C123" s="13">
        <v>317.5038262543186</v>
      </c>
      <c r="D123" s="13">
        <v>295.95113404812946</v>
      </c>
      <c r="E123" s="237">
        <f>SUM(E126:E226)</f>
        <v>306.0789636098296</v>
      </c>
      <c r="F123" s="237"/>
      <c r="O123"/>
      <c r="AY123" s="13"/>
    </row>
    <row r="124" spans="3:51" ht="12.75">
      <c r="C124" s="13"/>
      <c r="D124" s="13"/>
      <c r="O124"/>
      <c r="AY124" s="13"/>
    </row>
    <row r="125" spans="3:51" ht="12.75">
      <c r="C125" s="13"/>
      <c r="D125" s="13"/>
      <c r="O125"/>
      <c r="AY125" s="13"/>
    </row>
    <row r="126" spans="1:51" ht="12.75">
      <c r="A126" s="1" t="s">
        <v>3</v>
      </c>
      <c r="C126" s="13">
        <v>15.83</v>
      </c>
      <c r="D126" s="13">
        <v>13.944468452099873</v>
      </c>
      <c r="E126" s="241">
        <v>14.83</v>
      </c>
      <c r="F126" s="13"/>
      <c r="O126"/>
      <c r="AY126" s="13"/>
    </row>
    <row r="127" spans="1:51" ht="12.75">
      <c r="A127" s="1" t="s">
        <v>4</v>
      </c>
      <c r="C127" s="13">
        <v>2.8251797801586482</v>
      </c>
      <c r="D127" s="13">
        <v>2.488669002901625</v>
      </c>
      <c r="E127" s="241">
        <v>2.64</v>
      </c>
      <c r="F127" s="13"/>
      <c r="O127"/>
      <c r="AY127" s="13"/>
    </row>
    <row r="128" spans="1:51" ht="12.75">
      <c r="A128" s="1" t="s">
        <v>5</v>
      </c>
      <c r="C128" s="13">
        <v>6.613813827159231</v>
      </c>
      <c r="D128" s="13">
        <v>5.82603400258268</v>
      </c>
      <c r="E128" s="241">
        <v>6.2</v>
      </c>
      <c r="F128" s="13"/>
      <c r="O128"/>
      <c r="AY128" s="13"/>
    </row>
    <row r="129" spans="1:51" ht="12.75">
      <c r="A129" s="1" t="s">
        <v>6</v>
      </c>
      <c r="C129" s="13"/>
      <c r="D129" s="13"/>
      <c r="E129" s="241"/>
      <c r="F129" s="13"/>
      <c r="O129"/>
      <c r="AY129" s="13"/>
    </row>
    <row r="130" spans="1:51" ht="12.75">
      <c r="A130" s="1" t="s">
        <v>7</v>
      </c>
      <c r="C130" s="13">
        <v>2.683531774583634</v>
      </c>
      <c r="D130" s="13">
        <v>2.363892872450352</v>
      </c>
      <c r="E130" s="241">
        <v>2.5</v>
      </c>
      <c r="F130" s="13"/>
      <c r="O130"/>
      <c r="AY130" s="13"/>
    </row>
    <row r="131" spans="1:51" ht="12.75">
      <c r="A131" s="1" t="s">
        <v>8</v>
      </c>
      <c r="C131" s="13">
        <v>3.778544228474293</v>
      </c>
      <c r="D131" s="13">
        <v>3.3284769923451565</v>
      </c>
      <c r="E131" s="241">
        <v>3.53</v>
      </c>
      <c r="F131" s="13"/>
      <c r="O131"/>
      <c r="AY131" s="13"/>
    </row>
    <row r="132" spans="1:51" ht="12.75">
      <c r="A132" s="1" t="s">
        <v>9</v>
      </c>
      <c r="C132" s="13">
        <v>1.5347924678980984</v>
      </c>
      <c r="D132" s="13">
        <v>1.3519813739182274</v>
      </c>
      <c r="E132" s="241">
        <v>1.43</v>
      </c>
      <c r="F132" s="13"/>
      <c r="O132"/>
      <c r="AY132" s="13"/>
    </row>
    <row r="133" spans="1:51" ht="12.75">
      <c r="A133" s="1" t="s">
        <v>10</v>
      </c>
      <c r="C133" s="13"/>
      <c r="D133" s="13"/>
      <c r="E133" s="241"/>
      <c r="F133" s="13"/>
      <c r="O133"/>
      <c r="AY133" s="13"/>
    </row>
    <row r="134" spans="1:51" ht="12.75">
      <c r="A134" s="1" t="s">
        <v>11</v>
      </c>
      <c r="C134" s="13">
        <v>0.5719708963781258</v>
      </c>
      <c r="D134" s="13">
        <v>0.5038427113116906</v>
      </c>
      <c r="E134" s="241">
        <v>0.52</v>
      </c>
      <c r="F134" s="13"/>
      <c r="O134"/>
      <c r="AY134" s="13"/>
    </row>
    <row r="135" spans="1:15" ht="12.75">
      <c r="A135" s="1" t="s">
        <v>256</v>
      </c>
      <c r="C135" s="13">
        <v>1.7301143697925125</v>
      </c>
      <c r="D135" s="13">
        <v>1.5240382342448733</v>
      </c>
      <c r="E135" s="241">
        <v>1.61</v>
      </c>
      <c r="F135" s="13"/>
      <c r="O135"/>
    </row>
    <row r="136" spans="1:15" ht="12.75">
      <c r="A136" s="1" t="s">
        <v>12</v>
      </c>
      <c r="C136" s="13"/>
      <c r="D136" s="13"/>
      <c r="E136" s="241"/>
      <c r="F136" s="13"/>
      <c r="O136"/>
    </row>
    <row r="137" spans="1:15" ht="12.75">
      <c r="A137" s="1" t="s">
        <v>13</v>
      </c>
      <c r="C137" s="13">
        <v>2.2539073032873174</v>
      </c>
      <c r="D137" s="13">
        <v>1.9854415214559378</v>
      </c>
      <c r="E137" s="241">
        <v>2.11</v>
      </c>
      <c r="F137" s="13"/>
      <c r="O137"/>
    </row>
    <row r="138" spans="1:15" ht="12.75">
      <c r="A138" s="1" t="s">
        <v>14</v>
      </c>
      <c r="C138" s="13">
        <v>3.0392813934743064</v>
      </c>
      <c r="D138" s="13">
        <v>2.6772686992013015</v>
      </c>
      <c r="E138" s="241">
        <v>2.83</v>
      </c>
      <c r="F138" s="13"/>
      <c r="O138"/>
    </row>
    <row r="139" spans="1:15" ht="12.75">
      <c r="A139" s="1" t="s">
        <v>15</v>
      </c>
      <c r="C139" s="13"/>
      <c r="D139" s="13"/>
      <c r="E139" s="241"/>
      <c r="F139" s="13"/>
      <c r="O139"/>
    </row>
    <row r="140" spans="1:15" ht="12.75">
      <c r="A140" s="1" t="s">
        <v>16</v>
      </c>
      <c r="C140" s="13">
        <v>2.3450107037555137</v>
      </c>
      <c r="D140" s="13">
        <v>2.06</v>
      </c>
      <c r="E140" s="241">
        <v>2.18</v>
      </c>
      <c r="F140" s="13"/>
      <c r="O140"/>
    </row>
    <row r="141" spans="1:15" ht="12.75">
      <c r="A141" s="1" t="s">
        <v>17</v>
      </c>
      <c r="C141" s="13">
        <v>20.599527646770966</v>
      </c>
      <c r="D141" s="13">
        <v>18.145891560237324</v>
      </c>
      <c r="E141" s="241">
        <v>19.3</v>
      </c>
      <c r="F141" s="13"/>
      <c r="O141"/>
    </row>
    <row r="142" spans="1:15" ht="12.75">
      <c r="A142" s="1" t="s">
        <v>18</v>
      </c>
      <c r="C142" s="13">
        <v>1.5778308354222699</v>
      </c>
      <c r="D142" s="13">
        <v>1.3898933864369063</v>
      </c>
      <c r="E142" s="241">
        <v>1.46</v>
      </c>
      <c r="F142" s="13"/>
      <c r="O142"/>
    </row>
    <row r="143" spans="1:6" ht="12.75">
      <c r="A143" s="1" t="s">
        <v>19</v>
      </c>
      <c r="C143" s="13"/>
      <c r="D143" s="13"/>
      <c r="E143" s="241"/>
      <c r="F143" s="13"/>
    </row>
    <row r="144" spans="1:6" ht="12.75">
      <c r="A144" s="1" t="s">
        <v>20</v>
      </c>
      <c r="C144" s="13">
        <v>0.37251730002016653</v>
      </c>
      <c r="D144" s="13">
        <v>0.5</v>
      </c>
      <c r="E144" s="241">
        <v>0.53</v>
      </c>
      <c r="F144" s="13"/>
    </row>
    <row r="145" spans="1:6" ht="12.75">
      <c r="A145" s="1" t="s">
        <v>21</v>
      </c>
      <c r="C145" s="13">
        <v>1.1598942123500229</v>
      </c>
      <c r="D145" s="13">
        <v>1.75</v>
      </c>
      <c r="E145" s="241">
        <v>1.85</v>
      </c>
      <c r="F145" s="13"/>
    </row>
    <row r="146" spans="1:6" ht="12.75">
      <c r="A146" s="1" t="s">
        <v>22</v>
      </c>
      <c r="C146" s="13">
        <v>3.555239995490972</v>
      </c>
      <c r="D146" s="13">
        <v>3.1317708121773564</v>
      </c>
      <c r="E146" s="241">
        <v>3.32</v>
      </c>
      <c r="F146" s="13"/>
    </row>
    <row r="147" spans="1:6" ht="12.75">
      <c r="A147" s="1" t="s">
        <v>23</v>
      </c>
      <c r="C147" s="13">
        <v>0.6552389947561511</v>
      </c>
      <c r="D147" s="13">
        <v>0.5771926399850147</v>
      </c>
      <c r="E147" s="241">
        <v>0.6</v>
      </c>
      <c r="F147" s="13"/>
    </row>
    <row r="148" spans="1:6" ht="12.75">
      <c r="A148" s="1" t="s">
        <v>225</v>
      </c>
      <c r="C148" s="13">
        <v>0.44791967837040925</v>
      </c>
      <c r="D148" s="13">
        <v>0.5</v>
      </c>
      <c r="E148" s="241">
        <v>0.53</v>
      </c>
      <c r="F148" s="13"/>
    </row>
    <row r="149" spans="1:6" ht="12.75">
      <c r="A149" s="1" t="s">
        <v>24</v>
      </c>
      <c r="C149" s="13">
        <v>0.35844768249437203</v>
      </c>
      <c r="D149" s="13">
        <v>0.45</v>
      </c>
      <c r="E149" s="241">
        <v>0.47</v>
      </c>
      <c r="F149" s="13"/>
    </row>
    <row r="150" spans="1:6" ht="12.75">
      <c r="A150" s="1" t="s">
        <v>226</v>
      </c>
      <c r="C150" s="13">
        <v>3.3379703703947796</v>
      </c>
      <c r="D150" s="13">
        <v>2.940380450032478</v>
      </c>
      <c r="E150" s="241">
        <v>3.11</v>
      </c>
      <c r="F150" s="13"/>
    </row>
    <row r="151" spans="1:6" ht="12.75">
      <c r="A151" s="1" t="s">
        <v>25</v>
      </c>
      <c r="C151" s="13"/>
      <c r="D151" s="13"/>
      <c r="E151" s="241"/>
      <c r="F151" s="13"/>
    </row>
    <row r="152" spans="1:6" ht="12.75">
      <c r="A152" s="1" t="s">
        <v>26</v>
      </c>
      <c r="C152" s="13">
        <v>16.37236212268856</v>
      </c>
      <c r="D152" s="13">
        <v>14.42222912862827</v>
      </c>
      <c r="E152" s="241">
        <v>15.33</v>
      </c>
      <c r="F152" s="13"/>
    </row>
    <row r="153" spans="1:6" ht="12.75">
      <c r="A153" s="1" t="s">
        <v>27</v>
      </c>
      <c r="C153" s="13">
        <v>3.4884823127689275</v>
      </c>
      <c r="D153" s="13">
        <v>3.0729647224330203</v>
      </c>
      <c r="E153" s="241">
        <v>3.26</v>
      </c>
      <c r="F153" s="13"/>
    </row>
    <row r="154" spans="1:6" ht="12.75">
      <c r="A154" s="1" t="s">
        <v>28</v>
      </c>
      <c r="C154" s="13"/>
      <c r="D154" s="13"/>
      <c r="E154" s="241"/>
      <c r="F154" s="13"/>
    </row>
    <row r="155" spans="1:6" ht="12.75">
      <c r="A155" s="1" t="s">
        <v>29</v>
      </c>
      <c r="C155" s="13">
        <v>1.0236480000618147</v>
      </c>
      <c r="D155" s="13">
        <v>0.9017199774426471</v>
      </c>
      <c r="E155" s="241">
        <v>0.95</v>
      </c>
      <c r="F155" s="13"/>
    </row>
    <row r="156" spans="1:6" ht="12.75">
      <c r="A156" s="1" t="s">
        <v>253</v>
      </c>
      <c r="C156" s="13">
        <v>0.33679603901808297</v>
      </c>
      <c r="D156" s="13">
        <v>0.29667983202020565</v>
      </c>
      <c r="E156" s="241">
        <v>0.31</v>
      </c>
      <c r="F156" s="13"/>
    </row>
    <row r="157" spans="1:6" ht="12.75">
      <c r="A157" s="1" t="s">
        <v>259</v>
      </c>
      <c r="C157" s="13">
        <v>0.7868467554234215</v>
      </c>
      <c r="D157" s="13">
        <v>0.6931244319418223</v>
      </c>
      <c r="E157" s="241">
        <v>0.73</v>
      </c>
      <c r="F157" s="13"/>
    </row>
    <row r="158" spans="1:6" ht="12.75">
      <c r="A158" s="1" t="s">
        <v>30</v>
      </c>
      <c r="C158" s="13"/>
      <c r="D158" s="13"/>
      <c r="E158" s="241"/>
      <c r="F158" s="13"/>
    </row>
    <row r="159" spans="1:6" ht="12.75">
      <c r="A159" s="1" t="s">
        <v>31</v>
      </c>
      <c r="C159" s="13">
        <v>0.3990748496932668</v>
      </c>
      <c r="D159" s="13">
        <v>0.35154053389603646</v>
      </c>
      <c r="E159" s="241">
        <v>0.37</v>
      </c>
      <c r="F159" s="13"/>
    </row>
    <row r="160" spans="1:6" ht="12.75">
      <c r="A160" s="1" t="s">
        <v>221</v>
      </c>
      <c r="C160" s="13">
        <v>0.864059449676712</v>
      </c>
      <c r="D160" s="13">
        <v>0.7611402234210795</v>
      </c>
      <c r="E160" s="241">
        <v>0.8</v>
      </c>
      <c r="F160" s="13"/>
    </row>
    <row r="161" spans="1:6" ht="12.75">
      <c r="A161" s="1" t="s">
        <v>32</v>
      </c>
      <c r="C161" s="13">
        <v>6.7111294039572975</v>
      </c>
      <c r="D161" s="13">
        <v>5.911758196553529</v>
      </c>
      <c r="E161" s="241">
        <v>6.27</v>
      </c>
      <c r="F161" s="13"/>
    </row>
    <row r="162" spans="1:6" ht="12.75">
      <c r="A162" s="1" t="s">
        <v>33</v>
      </c>
      <c r="C162" s="13">
        <v>1.684163372231107</v>
      </c>
      <c r="D162" s="13">
        <v>1.4835605187781935</v>
      </c>
      <c r="E162" s="241">
        <v>1.56</v>
      </c>
      <c r="F162" s="13"/>
    </row>
    <row r="163" spans="1:6" ht="12.75">
      <c r="A163" s="1" t="s">
        <v>34</v>
      </c>
      <c r="C163" s="13">
        <v>5.973155145412613</v>
      </c>
      <c r="D163" s="13">
        <v>5.261684995875187</v>
      </c>
      <c r="E163" s="241">
        <v>5.59</v>
      </c>
      <c r="F163" s="13"/>
    </row>
    <row r="164" spans="1:6" ht="12.75">
      <c r="A164" s="1" t="s">
        <v>222</v>
      </c>
      <c r="C164" s="13">
        <v>5.302990150391004</v>
      </c>
      <c r="D164" s="13">
        <v>4.671344210607941</v>
      </c>
      <c r="E164" s="241">
        <v>4.96</v>
      </c>
      <c r="F164" s="13"/>
    </row>
    <row r="165" spans="1:6" ht="12.75">
      <c r="A165" s="1" t="s">
        <v>217</v>
      </c>
      <c r="C165" s="13"/>
      <c r="D165" s="13"/>
      <c r="E165" s="241"/>
      <c r="F165" s="13"/>
    </row>
    <row r="166" spans="1:6" ht="12.75">
      <c r="A166" s="1" t="s">
        <v>223</v>
      </c>
      <c r="C166" s="13">
        <v>7.164506368757535</v>
      </c>
      <c r="D166" s="13">
        <v>6.311132851169177</v>
      </c>
      <c r="E166" s="241">
        <v>6.7</v>
      </c>
      <c r="F166" s="13"/>
    </row>
    <row r="167" spans="1:6" ht="12.75">
      <c r="A167" s="1" t="s">
        <v>35</v>
      </c>
      <c r="C167" s="13">
        <v>0.5701029770574094</v>
      </c>
      <c r="D167" s="13">
        <v>0.5701029770574094</v>
      </c>
      <c r="E167" s="241">
        <v>0.57</v>
      </c>
      <c r="F167" s="13"/>
    </row>
    <row r="168" spans="1:6" ht="12.75">
      <c r="A168" s="1" t="s">
        <v>36</v>
      </c>
      <c r="C168" s="13"/>
      <c r="D168" s="13"/>
      <c r="E168" s="241"/>
      <c r="F168" s="13"/>
    </row>
    <row r="169" spans="1:6" ht="12.75">
      <c r="A169" s="1" t="s">
        <v>224</v>
      </c>
      <c r="C169" s="13">
        <v>1.447821417140645</v>
      </c>
      <c r="D169" s="13">
        <v>1.275369556259776</v>
      </c>
      <c r="E169" s="241">
        <v>1.35</v>
      </c>
      <c r="F169" s="13"/>
    </row>
    <row r="170" spans="1:6" ht="12.75">
      <c r="A170" s="1" t="s">
        <v>37</v>
      </c>
      <c r="C170" s="13">
        <v>1.628117067102669</v>
      </c>
      <c r="D170" s="13">
        <v>1.4341899607415376</v>
      </c>
      <c r="E170" s="241">
        <v>1.52</v>
      </c>
      <c r="F170" s="13"/>
    </row>
    <row r="171" spans="1:6" ht="12.75">
      <c r="A171" s="1" t="s">
        <v>38</v>
      </c>
      <c r="C171" s="13"/>
      <c r="D171" s="13"/>
      <c r="E171" s="241"/>
      <c r="F171" s="13"/>
    </row>
    <row r="172" spans="1:6" ht="12.75">
      <c r="A172" s="1" t="s">
        <v>39</v>
      </c>
      <c r="C172" s="13">
        <v>2.7082152339245003</v>
      </c>
      <c r="D172" s="13">
        <v>2.385636253376909</v>
      </c>
      <c r="E172" s="241">
        <v>2.52</v>
      </c>
      <c r="F172" s="13"/>
    </row>
    <row r="173" spans="1:6" ht="12.75">
      <c r="A173" s="1" t="s">
        <v>40</v>
      </c>
      <c r="C173" s="13"/>
      <c r="D173" s="13"/>
      <c r="E173" s="241"/>
      <c r="F173" s="13"/>
    </row>
    <row r="174" spans="1:6" ht="12.75">
      <c r="A174" s="1" t="s">
        <v>228</v>
      </c>
      <c r="C174" s="13">
        <v>7.482836872580045</v>
      </c>
      <c r="D174" s="13">
        <v>6.5915466015099256</v>
      </c>
      <c r="E174" s="241">
        <v>7.01</v>
      </c>
      <c r="F174" s="13"/>
    </row>
    <row r="175" spans="1:15" ht="12.75">
      <c r="A175" s="1" t="s">
        <v>41</v>
      </c>
      <c r="C175" s="13">
        <v>10.94875823675094</v>
      </c>
      <c r="D175" s="13">
        <v>9.644637638789774</v>
      </c>
      <c r="E175" s="241">
        <v>10.25</v>
      </c>
      <c r="F175" s="13"/>
      <c r="O175"/>
    </row>
    <row r="176" spans="1:15" ht="12.75">
      <c r="A176" s="1" t="s">
        <v>42</v>
      </c>
      <c r="C176" s="13"/>
      <c r="D176" s="13"/>
      <c r="E176" s="241"/>
      <c r="F176" s="13"/>
      <c r="O176"/>
    </row>
    <row r="177" spans="1:15" ht="12.75">
      <c r="A177" s="1" t="s">
        <v>124</v>
      </c>
      <c r="C177" s="13">
        <v>1</v>
      </c>
      <c r="D177" s="13">
        <v>1</v>
      </c>
      <c r="E177" s="241">
        <v>1</v>
      </c>
      <c r="F177" s="13"/>
      <c r="O177"/>
    </row>
    <row r="178" spans="1:15" ht="12.75">
      <c r="A178" s="1" t="s">
        <v>43</v>
      </c>
      <c r="C178" s="13"/>
      <c r="D178" s="13"/>
      <c r="E178" s="241"/>
      <c r="O178"/>
    </row>
    <row r="179" spans="1:15" ht="12.75">
      <c r="A179" s="1" t="s">
        <v>251</v>
      </c>
      <c r="C179" s="13">
        <v>1</v>
      </c>
      <c r="D179" s="13">
        <v>1</v>
      </c>
      <c r="E179" s="241">
        <v>1</v>
      </c>
      <c r="F179" s="13"/>
      <c r="O179"/>
    </row>
    <row r="180" spans="1:15" ht="12.75">
      <c r="A180" s="1" t="s">
        <v>44</v>
      </c>
      <c r="C180" s="13">
        <v>1.4734745268807201</v>
      </c>
      <c r="D180" s="13">
        <v>1.4734745268807201</v>
      </c>
      <c r="E180" s="241">
        <v>1.4734745268807201</v>
      </c>
      <c r="F180" s="13"/>
      <c r="O180"/>
    </row>
    <row r="181" spans="1:6" ht="12.75">
      <c r="A181" s="1" t="s">
        <v>45</v>
      </c>
      <c r="C181" s="13"/>
      <c r="D181" s="13"/>
      <c r="E181" s="241"/>
      <c r="F181" s="13"/>
    </row>
    <row r="182" spans="1:6" ht="12.75">
      <c r="A182" s="1" t="s">
        <v>46</v>
      </c>
      <c r="C182" s="13">
        <v>0.5262409024574001</v>
      </c>
      <c r="D182" s="13">
        <v>0.5262409024574001</v>
      </c>
      <c r="E182" s="241">
        <v>0.5262409024574001</v>
      </c>
      <c r="F182" s="13"/>
    </row>
    <row r="183" spans="1:6" ht="12.75">
      <c r="A183" s="1" t="s">
        <v>47</v>
      </c>
      <c r="C183" s="13">
        <v>1.1042406541559653</v>
      </c>
      <c r="D183" s="13">
        <v>0.9727131374228669</v>
      </c>
      <c r="E183" s="241">
        <v>1.03</v>
      </c>
      <c r="F183" s="13"/>
    </row>
    <row r="184" spans="1:6" ht="12.75">
      <c r="A184" s="1" t="s">
        <v>229</v>
      </c>
      <c r="C184" s="13">
        <v>6.154975014139468</v>
      </c>
      <c r="D184" s="13">
        <v>5.421848067475096</v>
      </c>
      <c r="E184" s="241">
        <v>5.76</v>
      </c>
      <c r="F184" s="13"/>
    </row>
    <row r="185" spans="1:6" ht="12.75">
      <c r="A185" s="1" t="s">
        <v>230</v>
      </c>
      <c r="C185" s="13">
        <v>3.1391708173654655</v>
      </c>
      <c r="D185" s="13">
        <v>2.7652601660458185</v>
      </c>
      <c r="E185" s="241">
        <v>2.93</v>
      </c>
      <c r="F185" s="13"/>
    </row>
    <row r="186" spans="1:6" ht="12.75">
      <c r="A186" s="1" t="s">
        <v>48</v>
      </c>
      <c r="C186" s="13"/>
      <c r="D186" s="13"/>
      <c r="E186" s="241"/>
      <c r="F186" s="13"/>
    </row>
    <row r="187" spans="1:6" ht="12.75">
      <c r="A187" s="1" t="s">
        <v>49</v>
      </c>
      <c r="C187" s="13">
        <v>0.5723479144744972</v>
      </c>
      <c r="D187" s="13">
        <v>0.5041748223003653</v>
      </c>
      <c r="E187" s="241">
        <v>0.53</v>
      </c>
      <c r="F187" s="13"/>
    </row>
    <row r="188" spans="1:6" ht="12.75">
      <c r="A188" s="1" t="s">
        <v>50</v>
      </c>
      <c r="C188" s="13">
        <v>0.2663980460859923</v>
      </c>
      <c r="D188" s="13">
        <v>0.23466703407120454</v>
      </c>
      <c r="E188" s="241">
        <v>0.24</v>
      </c>
      <c r="F188" s="13"/>
    </row>
    <row r="189" spans="1:6" ht="12.75">
      <c r="A189" s="1" t="s">
        <v>51</v>
      </c>
      <c r="C189" s="13"/>
      <c r="D189" s="13"/>
      <c r="E189" s="241"/>
      <c r="F189" s="13"/>
    </row>
    <row r="190" spans="1:6" ht="12.75">
      <c r="A190" s="1" t="s">
        <v>52</v>
      </c>
      <c r="C190" s="13"/>
      <c r="D190" s="13"/>
      <c r="E190" s="241"/>
      <c r="F190" s="13"/>
    </row>
    <row r="191" spans="1:6" ht="12.75">
      <c r="A191" s="1" t="s">
        <v>254</v>
      </c>
      <c r="C191" s="13">
        <v>0.33730048470283513</v>
      </c>
      <c r="D191" s="13">
        <v>0.29712419253421857</v>
      </c>
      <c r="E191" s="241">
        <v>0.31</v>
      </c>
      <c r="F191" s="13"/>
    </row>
    <row r="192" spans="1:6" ht="12.75">
      <c r="A192" s="1" t="s">
        <v>53</v>
      </c>
      <c r="C192" s="13"/>
      <c r="D192" s="13"/>
      <c r="E192" s="241"/>
      <c r="F192" s="13"/>
    </row>
    <row r="193" spans="1:6" ht="12.75">
      <c r="A193" s="1" t="s">
        <v>54</v>
      </c>
      <c r="C193" s="13">
        <v>0.13336183141320218</v>
      </c>
      <c r="D193" s="13">
        <v>0.11747693309258747</v>
      </c>
      <c r="E193" s="241">
        <v>0.124</v>
      </c>
      <c r="F193" s="13"/>
    </row>
    <row r="194" spans="1:6" ht="12.75">
      <c r="A194" s="1" t="s">
        <v>55</v>
      </c>
      <c r="C194" s="13">
        <v>0.27359893619632764</v>
      </c>
      <c r="D194" s="13">
        <v>0.2410102169499543</v>
      </c>
      <c r="E194" s="241">
        <v>0.25</v>
      </c>
      <c r="F194" s="13"/>
    </row>
    <row r="195" spans="1:6" ht="12.75">
      <c r="A195" s="1" t="s">
        <v>232</v>
      </c>
      <c r="C195" s="13">
        <v>0.21520111045555312</v>
      </c>
      <c r="D195" s="13">
        <v>0.1895682309288895</v>
      </c>
      <c r="E195" s="241">
        <v>0.2</v>
      </c>
      <c r="F195" s="13"/>
    </row>
    <row r="196" spans="1:6" ht="12.75">
      <c r="A196" s="1" t="s">
        <v>56</v>
      </c>
      <c r="C196" s="13">
        <v>0.1461744838552826</v>
      </c>
      <c r="D196" s="13">
        <v>0.1287634541138326</v>
      </c>
      <c r="E196" s="241">
        <v>0.13</v>
      </c>
      <c r="F196" s="13"/>
    </row>
    <row r="197" spans="1:6" ht="12.75">
      <c r="A197" s="1" t="s">
        <v>57</v>
      </c>
      <c r="C197" s="13"/>
      <c r="D197" s="13"/>
      <c r="E197" s="241"/>
      <c r="F197" s="13"/>
    </row>
    <row r="198" spans="1:6" ht="12.75">
      <c r="A198" s="1" t="s">
        <v>58</v>
      </c>
      <c r="C198" s="13">
        <v>0.08798525245488231</v>
      </c>
      <c r="D198" s="13">
        <v>0.07750521649445036</v>
      </c>
      <c r="E198" s="241">
        <v>0.08</v>
      </c>
      <c r="F198" s="13"/>
    </row>
    <row r="199" spans="1:6" ht="12.75">
      <c r="A199" s="1" t="s">
        <v>59</v>
      </c>
      <c r="C199" s="13">
        <v>0.1388184277102129</v>
      </c>
      <c r="D199" s="13">
        <v>0.1222835872252161</v>
      </c>
      <c r="E199" s="241">
        <v>0.13</v>
      </c>
      <c r="F199" s="13"/>
    </row>
    <row r="200" spans="1:6" ht="12.75">
      <c r="A200" s="1" t="s">
        <v>60</v>
      </c>
      <c r="C200" s="13">
        <v>0.13912262864942673</v>
      </c>
      <c r="D200" s="13">
        <v>0.1225515544014616</v>
      </c>
      <c r="E200" s="241">
        <v>0.13</v>
      </c>
      <c r="F200" s="13"/>
    </row>
    <row r="201" spans="1:6" ht="12.75">
      <c r="A201" s="1" t="s">
        <v>61</v>
      </c>
      <c r="C201" s="13">
        <v>0.7167694588894259</v>
      </c>
      <c r="D201" s="13">
        <v>0.6313941318327414</v>
      </c>
      <c r="E201" s="241">
        <v>0.67</v>
      </c>
      <c r="F201" s="13"/>
    </row>
    <row r="202" spans="1:6" ht="12.75">
      <c r="A202" s="1" t="s">
        <v>233</v>
      </c>
      <c r="C202" s="13">
        <v>0.08134033539201131</v>
      </c>
      <c r="D202" s="13">
        <v>0.0716517840023452</v>
      </c>
      <c r="E202" s="241">
        <v>0.07</v>
      </c>
      <c r="F202" s="13"/>
    </row>
    <row r="203" spans="1:6" ht="12.75">
      <c r="A203" s="1" t="s">
        <v>62</v>
      </c>
      <c r="C203" s="13">
        <v>0.1903268126288055</v>
      </c>
      <c r="D203" s="13">
        <v>0.16765674253260276</v>
      </c>
      <c r="E203" s="241">
        <v>0.17</v>
      </c>
      <c r="F203" s="13"/>
    </row>
    <row r="204" spans="1:6" ht="12.75">
      <c r="A204" s="1" t="s">
        <v>218</v>
      </c>
      <c r="C204" s="13"/>
      <c r="D204" s="13"/>
      <c r="E204" s="241"/>
      <c r="F204" s="13"/>
    </row>
    <row r="205" spans="1:6" ht="12.75">
      <c r="A205" s="1" t="s">
        <v>234</v>
      </c>
      <c r="C205" s="13">
        <v>0.18905237399787417</v>
      </c>
      <c r="D205" s="13">
        <v>0.16653410391711576</v>
      </c>
      <c r="E205" s="241">
        <v>0.17</v>
      </c>
      <c r="F205" s="13"/>
    </row>
    <row r="206" spans="1:6" ht="12.75">
      <c r="A206" s="1" t="s">
        <v>63</v>
      </c>
      <c r="C206" s="13"/>
      <c r="D206" s="13"/>
      <c r="E206" s="241"/>
      <c r="F206" s="13"/>
    </row>
    <row r="207" spans="1:6" ht="12.75">
      <c r="A207" s="1" t="s">
        <v>64</v>
      </c>
      <c r="C207" s="13"/>
      <c r="D207" s="13"/>
      <c r="E207" s="241"/>
      <c r="F207" s="13"/>
    </row>
    <row r="208" spans="1:6" ht="12.75">
      <c r="A208" s="1" t="s">
        <v>257</v>
      </c>
      <c r="C208" s="13">
        <v>0.5756099928830931</v>
      </c>
      <c r="D208" s="13">
        <v>0.5070483503772409</v>
      </c>
      <c r="E208" s="241">
        <v>0.52</v>
      </c>
      <c r="F208" s="13"/>
    </row>
    <row r="209" spans="1:6" ht="12.75">
      <c r="A209" s="1" t="s">
        <v>65</v>
      </c>
      <c r="C209" s="13">
        <v>0.47326987998936565</v>
      </c>
      <c r="D209" s="13">
        <v>0.416898099231889</v>
      </c>
      <c r="E209" s="241">
        <v>0.43</v>
      </c>
      <c r="F209" s="13"/>
    </row>
    <row r="210" spans="1:6" ht="12.75">
      <c r="A210" s="1" t="s">
        <v>66</v>
      </c>
      <c r="C210" s="13"/>
      <c r="D210" s="13"/>
      <c r="E210" s="241"/>
      <c r="F210" s="13"/>
    </row>
    <row r="211" spans="1:6" ht="12.75">
      <c r="A211" s="1" t="s">
        <v>67</v>
      </c>
      <c r="C211" s="13">
        <v>2.0846658567974896</v>
      </c>
      <c r="D211" s="13">
        <v>1.8363586401315442</v>
      </c>
      <c r="E211" s="241">
        <v>1.94</v>
      </c>
      <c r="F211" s="13"/>
    </row>
    <row r="212" spans="1:6" ht="12.75">
      <c r="A212" s="1" t="s">
        <v>68</v>
      </c>
      <c r="C212" s="13">
        <v>1.1323999971198755</v>
      </c>
      <c r="D212" s="13">
        <v>0.99751838502818</v>
      </c>
      <c r="E212" s="241">
        <v>1.05</v>
      </c>
      <c r="F212" s="13"/>
    </row>
    <row r="213" spans="1:6" ht="12.75">
      <c r="A213" s="1" t="s">
        <v>236</v>
      </c>
      <c r="C213" s="13">
        <v>2.0417465406031354</v>
      </c>
      <c r="D213" s="13">
        <v>1.7985514985865112</v>
      </c>
      <c r="E213" s="241">
        <v>1.9</v>
      </c>
      <c r="F213" s="13"/>
    </row>
    <row r="214" spans="1:6" ht="12.75">
      <c r="A214" s="1" t="s">
        <v>69</v>
      </c>
      <c r="C214" s="13">
        <v>1.136923881818994</v>
      </c>
      <c r="D214" s="13">
        <v>1.0015034240343579</v>
      </c>
      <c r="E214" s="241">
        <v>1.05</v>
      </c>
      <c r="F214" s="13"/>
    </row>
    <row r="215" spans="1:6" ht="12.75">
      <c r="A215" s="1" t="s">
        <v>140</v>
      </c>
      <c r="C215" s="13">
        <v>1.3883139367282868</v>
      </c>
      <c r="D215" s="13">
        <v>1.2229500879544015</v>
      </c>
      <c r="E215" s="241">
        <v>1.28</v>
      </c>
      <c r="F215" s="13"/>
    </row>
    <row r="216" spans="1:6" ht="12.75">
      <c r="A216" s="1" t="s">
        <v>70</v>
      </c>
      <c r="C216" s="13"/>
      <c r="D216" s="13"/>
      <c r="E216" s="241"/>
      <c r="F216" s="13"/>
    </row>
    <row r="217" spans="1:6" ht="12.75">
      <c r="A217" s="1" t="s">
        <v>237</v>
      </c>
      <c r="C217" s="13">
        <v>2.5265533916346614</v>
      </c>
      <c r="D217" s="13">
        <v>2.2256123854829735</v>
      </c>
      <c r="E217" s="241">
        <v>2.35</v>
      </c>
      <c r="F217" s="13"/>
    </row>
    <row r="218" spans="1:6" ht="12.75">
      <c r="A218" s="1" t="s">
        <v>238</v>
      </c>
      <c r="C218" s="13">
        <v>9.10951155404676</v>
      </c>
      <c r="D218" s="13">
        <v>8.02446598101354</v>
      </c>
      <c r="E218" s="241">
        <v>8.52</v>
      </c>
      <c r="F218" s="13"/>
    </row>
    <row r="219" spans="1:6" ht="12.75">
      <c r="A219" s="1" t="s">
        <v>72</v>
      </c>
      <c r="C219" s="13"/>
      <c r="D219" s="13"/>
      <c r="E219" s="241"/>
      <c r="F219" s="13"/>
    </row>
    <row r="220" spans="1:6" ht="12.75">
      <c r="A220" s="1" t="s">
        <v>73</v>
      </c>
      <c r="C220" s="13">
        <v>2.4708004666756107</v>
      </c>
      <c r="D220" s="13">
        <v>2.176500262728471</v>
      </c>
      <c r="E220" s="241">
        <v>2.3</v>
      </c>
      <c r="F220" s="13"/>
    </row>
    <row r="221" spans="1:6" ht="12.75">
      <c r="A221" s="1" t="s">
        <v>74</v>
      </c>
      <c r="C221" s="13"/>
      <c r="D221" s="13"/>
      <c r="E221" s="241"/>
      <c r="F221" s="13"/>
    </row>
    <row r="222" spans="1:6" ht="12.75">
      <c r="A222" s="1" t="s">
        <v>75</v>
      </c>
      <c r="C222" s="13">
        <v>3.1438438174917214</v>
      </c>
      <c r="D222" s="13">
        <v>2.769376559149876</v>
      </c>
      <c r="E222" s="241">
        <v>2.92</v>
      </c>
      <c r="F222" s="13"/>
    </row>
    <row r="223" spans="1:6" ht="12.75">
      <c r="A223" s="1" t="s">
        <v>76</v>
      </c>
      <c r="C223" s="13">
        <v>0.9037048710698099</v>
      </c>
      <c r="D223" s="13">
        <v>0.7960634279622203</v>
      </c>
      <c r="E223" s="241">
        <v>0.83</v>
      </c>
      <c r="F223" s="13"/>
    </row>
    <row r="224" spans="1:6" ht="12.75">
      <c r="A224" s="1" t="s">
        <v>258</v>
      </c>
      <c r="C224" s="13">
        <v>0.10524818049148003</v>
      </c>
      <c r="D224" s="13">
        <v>0.10524818049148003</v>
      </c>
      <c r="E224" s="241">
        <v>0.10524818049148003</v>
      </c>
      <c r="F224" s="13"/>
    </row>
    <row r="225" spans="1:6" ht="12.75">
      <c r="A225" s="1" t="s">
        <v>77</v>
      </c>
      <c r="C225" s="13"/>
      <c r="D225" s="13"/>
      <c r="E225" s="241"/>
      <c r="F225" s="13"/>
    </row>
    <row r="226" spans="1:6" ht="12.75">
      <c r="A226" s="1" t="s">
        <v>78</v>
      </c>
      <c r="C226" s="13">
        <v>122.36153463939469</v>
      </c>
      <c r="D226" s="13">
        <v>122.36153463939469</v>
      </c>
      <c r="E226" s="241">
        <v>122.36</v>
      </c>
      <c r="F226" s="13"/>
    </row>
    <row r="228" spans="3:5" ht="12.75">
      <c r="C228" s="13">
        <f>SUM(C126:C226)</f>
        <v>317.5038262543186</v>
      </c>
      <c r="D228" s="13">
        <f>SUM(D126:D226)</f>
        <v>295.95113404812946</v>
      </c>
      <c r="E228" s="13">
        <f>SUM(E126:E226)</f>
        <v>306.0789636098296</v>
      </c>
    </row>
  </sheetData>
  <sheetProtection/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51" t="s">
        <v>267</v>
      </c>
      <c r="B1" s="251"/>
      <c r="C1" s="251"/>
      <c r="D1" s="251"/>
      <c r="E1" s="251"/>
      <c r="F1" s="251"/>
      <c r="G1" s="251"/>
      <c r="H1" s="251"/>
    </row>
    <row r="2" spans="1:8" ht="18">
      <c r="A2" s="130"/>
      <c r="B2" s="130"/>
      <c r="C2" s="130"/>
      <c r="D2" s="130"/>
      <c r="E2" s="130"/>
      <c r="F2" s="130"/>
      <c r="G2" s="130"/>
      <c r="H2" s="130"/>
    </row>
    <row r="3" spans="1:9" ht="12.75">
      <c r="A3" s="254" t="s">
        <v>318</v>
      </c>
      <c r="B3" s="255"/>
      <c r="C3" s="255"/>
      <c r="D3" s="255"/>
      <c r="E3" s="255"/>
      <c r="F3" s="255"/>
      <c r="G3" s="255"/>
      <c r="H3" s="255"/>
      <c r="I3" s="19"/>
    </row>
    <row r="4" spans="1:9" ht="12.75">
      <c r="A4" s="256" t="s">
        <v>319</v>
      </c>
      <c r="B4" s="256"/>
      <c r="C4" s="256"/>
      <c r="D4" s="256"/>
      <c r="E4" s="256"/>
      <c r="F4" s="256"/>
      <c r="G4" s="256"/>
      <c r="H4" s="256"/>
      <c r="I4" s="19"/>
    </row>
    <row r="5" spans="1:9" ht="12.75">
      <c r="A5" s="20"/>
      <c r="B5" s="21"/>
      <c r="C5" s="21"/>
      <c r="D5" s="21"/>
      <c r="E5" s="21"/>
      <c r="F5" s="21"/>
      <c r="G5" s="21"/>
      <c r="H5" s="21"/>
      <c r="I5" s="19"/>
    </row>
    <row r="6" spans="2:9" ht="12.75">
      <c r="B6" s="21"/>
      <c r="C6" s="21"/>
      <c r="D6" s="21"/>
      <c r="E6" s="21"/>
      <c r="F6" s="21"/>
      <c r="G6" s="21"/>
      <c r="I6" s="19"/>
    </row>
    <row r="7" spans="2:9" ht="12.75">
      <c r="B7" s="21"/>
      <c r="C7" s="21"/>
      <c r="D7" s="21"/>
      <c r="E7" s="21"/>
      <c r="F7" s="21"/>
      <c r="G7" s="21"/>
      <c r="I7" s="19"/>
    </row>
    <row r="8" spans="2:9" ht="12.75">
      <c r="B8" s="21"/>
      <c r="C8" s="21"/>
      <c r="D8" s="21"/>
      <c r="E8" s="21"/>
      <c r="F8" s="21"/>
      <c r="G8" s="21"/>
      <c r="I8" s="19"/>
    </row>
    <row r="9" spans="1:9" ht="12.75">
      <c r="A9" s="20" t="s">
        <v>327</v>
      </c>
      <c r="B9" s="21"/>
      <c r="C9" s="21"/>
      <c r="D9" s="21"/>
      <c r="E9" s="21"/>
      <c r="F9" s="21"/>
      <c r="G9" s="21"/>
      <c r="H9" s="21"/>
      <c r="I9" s="19"/>
    </row>
    <row r="10" spans="2:9" ht="12.75">
      <c r="B10" s="21"/>
      <c r="C10" s="21"/>
      <c r="D10" s="21"/>
      <c r="E10" s="21"/>
      <c r="F10" s="21"/>
      <c r="G10" s="21"/>
      <c r="I10" s="19"/>
    </row>
    <row r="11" spans="1:9" ht="12.75">
      <c r="A11" s="252" t="s">
        <v>329</v>
      </c>
      <c r="B11" s="253"/>
      <c r="C11" s="253"/>
      <c r="D11" s="253"/>
      <c r="E11" s="253"/>
      <c r="F11" s="253"/>
      <c r="G11" s="253"/>
      <c r="H11" s="253"/>
      <c r="I11" s="19"/>
    </row>
    <row r="12" spans="1:9" ht="12.75">
      <c r="A12" s="23" t="s">
        <v>0</v>
      </c>
      <c r="B12" s="23" t="s">
        <v>0</v>
      </c>
      <c r="C12" s="23" t="s">
        <v>0</v>
      </c>
      <c r="D12" s="23" t="s">
        <v>0</v>
      </c>
      <c r="E12" s="23" t="s">
        <v>0</v>
      </c>
      <c r="F12" s="23" t="s">
        <v>0</v>
      </c>
      <c r="G12" s="23" t="s">
        <v>0</v>
      </c>
      <c r="H12" s="23" t="s">
        <v>0</v>
      </c>
      <c r="I12" s="24"/>
    </row>
    <row r="13" spans="1:9" ht="12.75">
      <c r="A13" s="36"/>
      <c r="B13" s="25"/>
      <c r="C13" s="26"/>
      <c r="D13" s="27"/>
      <c r="E13" s="75"/>
      <c r="F13" s="74"/>
      <c r="G13" s="54"/>
      <c r="H13" s="55"/>
      <c r="I13" s="24"/>
    </row>
    <row r="14" spans="1:9" ht="12.75">
      <c r="A14" s="37"/>
      <c r="B14" s="28" t="s">
        <v>149</v>
      </c>
      <c r="C14" s="249" t="s">
        <v>146</v>
      </c>
      <c r="D14" s="250"/>
      <c r="E14" s="29" t="s">
        <v>147</v>
      </c>
      <c r="F14" s="30" t="s">
        <v>148</v>
      </c>
      <c r="G14" s="56" t="s">
        <v>328</v>
      </c>
      <c r="H14" s="57"/>
      <c r="I14" s="24"/>
    </row>
    <row r="15" spans="1:9" ht="12.75">
      <c r="A15" s="37"/>
      <c r="B15" s="28" t="s">
        <v>152</v>
      </c>
      <c r="C15" s="30" t="s">
        <v>266</v>
      </c>
      <c r="D15" s="31" t="s">
        <v>125</v>
      </c>
      <c r="E15" s="29" t="s">
        <v>150</v>
      </c>
      <c r="F15" s="30" t="s">
        <v>151</v>
      </c>
      <c r="G15" s="56" t="s">
        <v>220</v>
      </c>
      <c r="H15" s="57"/>
      <c r="I15" s="24"/>
    </row>
    <row r="16" spans="1:9" ht="12.75">
      <c r="A16" s="37"/>
      <c r="B16" s="28" t="s">
        <v>156</v>
      </c>
      <c r="C16" s="31" t="s">
        <v>153</v>
      </c>
      <c r="D16" s="31" t="s">
        <v>153</v>
      </c>
      <c r="E16" s="29" t="s">
        <v>154</v>
      </c>
      <c r="F16" s="30" t="s">
        <v>155</v>
      </c>
      <c r="G16" s="58"/>
      <c r="H16" s="59"/>
      <c r="I16" s="24"/>
    </row>
    <row r="17" spans="1:9" ht="12.75">
      <c r="A17" s="38"/>
      <c r="B17" s="32"/>
      <c r="C17" s="31" t="s">
        <v>265</v>
      </c>
      <c r="D17" s="29" t="s">
        <v>265</v>
      </c>
      <c r="E17" s="60" t="s">
        <v>268</v>
      </c>
      <c r="F17" s="31" t="s">
        <v>150</v>
      </c>
      <c r="G17" s="21" t="s">
        <v>157</v>
      </c>
      <c r="H17" s="60" t="s">
        <v>158</v>
      </c>
      <c r="I17" s="24"/>
    </row>
    <row r="18" spans="1:9" ht="12.75">
      <c r="A18" s="39" t="s">
        <v>0</v>
      </c>
      <c r="B18" s="33" t="s">
        <v>0</v>
      </c>
      <c r="C18" s="73" t="s">
        <v>269</v>
      </c>
      <c r="D18" s="73" t="s">
        <v>330</v>
      </c>
      <c r="E18" s="34" t="s">
        <v>0</v>
      </c>
      <c r="F18" s="33" t="s">
        <v>0</v>
      </c>
      <c r="G18" s="83" t="s">
        <v>268</v>
      </c>
      <c r="H18" s="61" t="s">
        <v>159</v>
      </c>
      <c r="I18" s="24"/>
    </row>
    <row r="19" spans="1:9" ht="12.75">
      <c r="A19" s="22"/>
      <c r="B19" s="22"/>
      <c r="C19" s="35"/>
      <c r="D19" s="22"/>
      <c r="E19" s="22"/>
      <c r="F19" s="23" t="s">
        <v>0</v>
      </c>
      <c r="G19" s="22"/>
      <c r="H19" s="22"/>
      <c r="I19" s="24"/>
    </row>
    <row r="20" spans="1:9" ht="12.75">
      <c r="A20" s="52" t="s">
        <v>160</v>
      </c>
      <c r="B20" s="51" t="s">
        <v>114</v>
      </c>
      <c r="C20" s="65">
        <v>105.695994528195</v>
      </c>
      <c r="D20" s="53">
        <v>0.729579130088287</v>
      </c>
      <c r="E20" s="81">
        <v>321.37088809301446</v>
      </c>
      <c r="F20" s="81">
        <v>317.34</v>
      </c>
      <c r="G20" s="81">
        <v>4.030888093014482</v>
      </c>
      <c r="H20" s="53">
        <v>1.2542791654008876</v>
      </c>
      <c r="I20" s="24"/>
    </row>
    <row r="21" spans="1:9" ht="12.75">
      <c r="A21" s="43"/>
      <c r="B21" s="22"/>
      <c r="C21" s="63"/>
      <c r="D21" s="40"/>
      <c r="E21" s="104"/>
      <c r="F21" s="104"/>
      <c r="G21" s="233"/>
      <c r="H21" s="62"/>
      <c r="I21" s="24"/>
    </row>
    <row r="22" spans="1:9" ht="12.75">
      <c r="A22" s="52" t="s">
        <v>161</v>
      </c>
      <c r="B22" s="51" t="s">
        <v>1</v>
      </c>
      <c r="C22" s="65">
        <v>123.19876187777652</v>
      </c>
      <c r="D22" s="53">
        <v>0.7357837536795087</v>
      </c>
      <c r="E22" s="81">
        <v>130.3148696956168</v>
      </c>
      <c r="F22" s="81">
        <v>129.40322408090998</v>
      </c>
      <c r="G22" s="81">
        <v>0.9116456147068364</v>
      </c>
      <c r="H22" s="53">
        <v>0.283673988056746</v>
      </c>
      <c r="I22" s="24"/>
    </row>
    <row r="23" spans="1:9" ht="12.75">
      <c r="A23" s="44" t="s">
        <v>162</v>
      </c>
      <c r="B23" s="45" t="s">
        <v>163</v>
      </c>
      <c r="C23" s="64">
        <v>118.94784426009922</v>
      </c>
      <c r="D23" s="227">
        <v>2.574073890521289</v>
      </c>
      <c r="E23" s="82">
        <v>21.58780674883082</v>
      </c>
      <c r="F23" s="82">
        <v>21.56827210698756</v>
      </c>
      <c r="G23" s="82">
        <v>0.019534641843259114</v>
      </c>
      <c r="H23" s="40">
        <v>0.00607853497844061</v>
      </c>
      <c r="I23" s="24"/>
    </row>
    <row r="24" spans="1:9" ht="12.75">
      <c r="A24" s="44" t="s">
        <v>164</v>
      </c>
      <c r="B24" s="46" t="s">
        <v>165</v>
      </c>
      <c r="C24" s="64">
        <v>179.90719734950443</v>
      </c>
      <c r="D24" s="227">
        <v>1.1671987543081075</v>
      </c>
      <c r="E24" s="82">
        <v>22.174559171617357</v>
      </c>
      <c r="F24" s="82">
        <v>22.130258809180116</v>
      </c>
      <c r="G24" s="82">
        <v>0.04430036243724006</v>
      </c>
      <c r="H24" s="40">
        <v>0.013784808792144916</v>
      </c>
      <c r="I24" s="24"/>
    </row>
    <row r="25" spans="1:9" ht="12.75">
      <c r="A25" s="44" t="s">
        <v>166</v>
      </c>
      <c r="B25" s="46" t="s">
        <v>167</v>
      </c>
      <c r="C25" s="64">
        <v>141.4338210420673</v>
      </c>
      <c r="D25" s="227">
        <v>-3.6558075946024005</v>
      </c>
      <c r="E25" s="82">
        <v>4.879168410353025</v>
      </c>
      <c r="F25" s="82">
        <v>4.799207488668688</v>
      </c>
      <c r="G25" s="82">
        <v>0.07996092168433788</v>
      </c>
      <c r="H25" s="40">
        <v>0.024881196351921823</v>
      </c>
      <c r="I25" s="24"/>
    </row>
    <row r="26" spans="1:9" ht="12.75">
      <c r="A26" s="44" t="s">
        <v>168</v>
      </c>
      <c r="B26" s="46" t="s">
        <v>169</v>
      </c>
      <c r="C26" s="64">
        <v>107.27612931344903</v>
      </c>
      <c r="D26" s="227">
        <v>1.1061432481455302</v>
      </c>
      <c r="E26" s="82">
        <v>4.63399872489609</v>
      </c>
      <c r="F26" s="82">
        <v>4.607439490923451</v>
      </c>
      <c r="G26" s="82">
        <v>0.026559233972639484</v>
      </c>
      <c r="H26" s="40">
        <v>0.00826435590673429</v>
      </c>
      <c r="I26" s="24"/>
    </row>
    <row r="27" spans="1:9" ht="12.75">
      <c r="A27" s="44" t="s">
        <v>170</v>
      </c>
      <c r="B27" s="46" t="s">
        <v>171</v>
      </c>
      <c r="C27" s="64">
        <v>129.72291518734008</v>
      </c>
      <c r="D27" s="227">
        <v>1.148253757252804</v>
      </c>
      <c r="E27" s="82">
        <v>18.474070029574495</v>
      </c>
      <c r="F27" s="82">
        <v>18.435919067841088</v>
      </c>
      <c r="G27" s="82">
        <v>0.038150961733408595</v>
      </c>
      <c r="H27" s="40">
        <v>0.01187131851294712</v>
      </c>
      <c r="I27" s="24"/>
    </row>
    <row r="28" spans="1:9" ht="12.75">
      <c r="A28" s="44" t="s">
        <v>172</v>
      </c>
      <c r="B28" s="46" t="s">
        <v>173</v>
      </c>
      <c r="C28" s="64">
        <v>81.81020990466888</v>
      </c>
      <c r="D28" s="227">
        <v>0.7802566231055685</v>
      </c>
      <c r="E28" s="82">
        <v>11.126760396866517</v>
      </c>
      <c r="F28" s="82">
        <v>10.848640205652554</v>
      </c>
      <c r="G28" s="82">
        <v>0.2781201912139638</v>
      </c>
      <c r="H28" s="40">
        <v>0.08654181244116531</v>
      </c>
      <c r="I28" s="24"/>
    </row>
    <row r="29" spans="1:9" ht="12.75">
      <c r="A29" s="44" t="s">
        <v>174</v>
      </c>
      <c r="B29" s="46" t="s">
        <v>175</v>
      </c>
      <c r="C29" s="64">
        <v>198.7372428826943</v>
      </c>
      <c r="D29" s="227">
        <v>-1.9285595217500284</v>
      </c>
      <c r="E29" s="82">
        <v>7.7928299797145515</v>
      </c>
      <c r="F29" s="82">
        <v>7.780877583724998</v>
      </c>
      <c r="G29" s="82">
        <v>0.011952395989552791</v>
      </c>
      <c r="H29" s="40">
        <v>0.00371919063997278</v>
      </c>
      <c r="I29" s="24"/>
    </row>
    <row r="30" spans="1:9" ht="12.75">
      <c r="A30" s="44" t="s">
        <v>176</v>
      </c>
      <c r="B30" s="46" t="s">
        <v>177</v>
      </c>
      <c r="C30" s="64">
        <v>72.64036971927194</v>
      </c>
      <c r="D30" s="227">
        <v>-1.0612488155030908</v>
      </c>
      <c r="E30" s="82">
        <v>2.8669341898073366</v>
      </c>
      <c r="F30" s="82">
        <v>2.687617053774673</v>
      </c>
      <c r="G30" s="82">
        <v>0.17931713603266344</v>
      </c>
      <c r="H30" s="40">
        <v>0.05579756682278067</v>
      </c>
      <c r="I30" s="24"/>
    </row>
    <row r="31" spans="1:9" ht="12.75">
      <c r="A31" s="44" t="s">
        <v>178</v>
      </c>
      <c r="B31" s="46" t="s">
        <v>179</v>
      </c>
      <c r="C31" s="64">
        <v>89.30329393640861</v>
      </c>
      <c r="D31" s="227">
        <v>1.72406360741304</v>
      </c>
      <c r="E31" s="82">
        <v>8.236980778057966</v>
      </c>
      <c r="F31" s="82">
        <v>8.07330515121083</v>
      </c>
      <c r="G31" s="82">
        <v>0.16367562684713613</v>
      </c>
      <c r="H31" s="40">
        <v>0.05093044607069805</v>
      </c>
      <c r="I31" s="24"/>
    </row>
    <row r="32" spans="1:9" ht="12.75">
      <c r="A32" s="44" t="s">
        <v>180</v>
      </c>
      <c r="B32" s="46" t="s">
        <v>181</v>
      </c>
      <c r="C32" s="64">
        <v>124.61166420814371</v>
      </c>
      <c r="D32" s="227">
        <v>0.0512018319908103</v>
      </c>
      <c r="E32" s="82">
        <v>4.7860728950557485</v>
      </c>
      <c r="F32" s="82">
        <v>4.781275352259937</v>
      </c>
      <c r="G32" s="82">
        <v>0.004797542795812002</v>
      </c>
      <c r="H32" s="40">
        <v>0.0014928367732000194</v>
      </c>
      <c r="I32" s="24"/>
    </row>
    <row r="33" spans="1:9" ht="12.75">
      <c r="A33" s="44" t="s">
        <v>182</v>
      </c>
      <c r="B33" s="46" t="s">
        <v>219</v>
      </c>
      <c r="C33" s="64">
        <v>126.38315048360926</v>
      </c>
      <c r="D33" s="227">
        <v>-0.010312273013646234</v>
      </c>
      <c r="E33" s="82">
        <v>4.161244431393059</v>
      </c>
      <c r="F33" s="82">
        <v>4.116392396568038</v>
      </c>
      <c r="G33" s="82">
        <v>0.044852034825020815</v>
      </c>
      <c r="H33" s="40">
        <v>0.013956471008052005</v>
      </c>
      <c r="I33" s="24"/>
    </row>
    <row r="34" spans="1:9" ht="12.75">
      <c r="A34" s="44" t="s">
        <v>183</v>
      </c>
      <c r="B34" s="46" t="s">
        <v>184</v>
      </c>
      <c r="C34" s="64">
        <v>69.65535017306132</v>
      </c>
      <c r="D34" s="227">
        <v>2.57406534983331</v>
      </c>
      <c r="E34" s="82">
        <v>1.4029089549197293</v>
      </c>
      <c r="F34" s="82">
        <v>1.3902171919149209</v>
      </c>
      <c r="G34" s="82">
        <v>0.012691763004808562</v>
      </c>
      <c r="H34" s="40">
        <v>0.003949257221187745</v>
      </c>
      <c r="I34" s="24"/>
    </row>
    <row r="35" spans="1:9" ht="24">
      <c r="A35" s="44" t="s">
        <v>185</v>
      </c>
      <c r="B35" s="47" t="s">
        <v>186</v>
      </c>
      <c r="C35" s="64">
        <v>60.221548127854874</v>
      </c>
      <c r="D35" s="227">
        <v>0</v>
      </c>
      <c r="E35" s="82">
        <v>18.191534984530108</v>
      </c>
      <c r="F35" s="82">
        <v>18.183802182203113</v>
      </c>
      <c r="G35" s="82">
        <v>0.007732802326993748</v>
      </c>
      <c r="H35" s="40">
        <v>0.0024061925375006713</v>
      </c>
      <c r="I35" s="24"/>
    </row>
    <row r="36" spans="1:9" ht="12.75">
      <c r="A36" s="48"/>
      <c r="B36" s="49"/>
      <c r="C36" s="64"/>
      <c r="D36" s="40"/>
      <c r="E36" s="41"/>
      <c r="F36" s="41"/>
      <c r="G36" s="82"/>
      <c r="H36" s="40"/>
      <c r="I36" s="24"/>
    </row>
    <row r="37" spans="1:9" ht="12.75">
      <c r="A37" s="52" t="s">
        <v>187</v>
      </c>
      <c r="B37" s="51" t="s">
        <v>42</v>
      </c>
      <c r="C37" s="65">
        <v>31.837594998818062</v>
      </c>
      <c r="D37" s="53">
        <v>0.6706585913903496</v>
      </c>
      <c r="E37" s="81">
        <v>83.21537034128804</v>
      </c>
      <c r="F37" s="81">
        <v>83.0257787656425</v>
      </c>
      <c r="G37" s="81">
        <v>0.18959157564553472</v>
      </c>
      <c r="H37" s="53">
        <v>0.058994632889915403</v>
      </c>
      <c r="I37" s="24"/>
    </row>
    <row r="38" spans="1:9" ht="12.75">
      <c r="A38" s="44" t="s">
        <v>188</v>
      </c>
      <c r="B38" s="46" t="s">
        <v>189</v>
      </c>
      <c r="C38" s="64">
        <v>22.348849174629205</v>
      </c>
      <c r="D38" s="227">
        <v>1.1478986071037145</v>
      </c>
      <c r="E38" s="82">
        <v>46.77543228793486</v>
      </c>
      <c r="F38" s="82">
        <v>46.77543228793486</v>
      </c>
      <c r="G38" s="82" t="s">
        <v>133</v>
      </c>
      <c r="H38" s="40" t="s">
        <v>133</v>
      </c>
      <c r="I38" s="24"/>
    </row>
    <row r="39" spans="1:9" ht="12.75">
      <c r="A39" s="44" t="s">
        <v>190</v>
      </c>
      <c r="B39" s="46" t="s">
        <v>191</v>
      </c>
      <c r="C39" s="64">
        <v>24.133668366007143</v>
      </c>
      <c r="D39" s="227">
        <v>-0.0024772800632288927</v>
      </c>
      <c r="E39" s="82">
        <v>24.810092025486306</v>
      </c>
      <c r="F39" s="82">
        <v>24.810092025486306</v>
      </c>
      <c r="G39" s="82" t="s">
        <v>133</v>
      </c>
      <c r="H39" s="40" t="s">
        <v>133</v>
      </c>
      <c r="I39" s="24"/>
    </row>
    <row r="40" spans="1:9" ht="12.75">
      <c r="A40" s="44" t="s">
        <v>192</v>
      </c>
      <c r="B40" s="46" t="s">
        <v>193</v>
      </c>
      <c r="C40" s="64">
        <v>77.49588659789855</v>
      </c>
      <c r="D40" s="227">
        <v>0.10298851816479271</v>
      </c>
      <c r="E40" s="82">
        <v>10.541319691428656</v>
      </c>
      <c r="F40" s="82">
        <v>10.493658568941393</v>
      </c>
      <c r="G40" s="82">
        <v>0.047661122487262696</v>
      </c>
      <c r="H40" s="40">
        <v>0.01483056625635242</v>
      </c>
      <c r="I40" s="24"/>
    </row>
    <row r="41" spans="1:9" ht="12.75">
      <c r="A41" s="44" t="s">
        <v>194</v>
      </c>
      <c r="B41" s="46" t="s">
        <v>195</v>
      </c>
      <c r="C41" s="64">
        <v>104.00318327501287</v>
      </c>
      <c r="D41" s="227">
        <v>1.2370912163016445</v>
      </c>
      <c r="E41" s="82">
        <v>1.088526336438226</v>
      </c>
      <c r="F41" s="82">
        <v>0.946595883279954</v>
      </c>
      <c r="G41" s="82">
        <v>0.14193045315827202</v>
      </c>
      <c r="H41" s="40">
        <v>0.044164066633562975</v>
      </c>
      <c r="I41" s="24"/>
    </row>
    <row r="42" spans="1:9" ht="12.75">
      <c r="A42" s="48"/>
      <c r="B42" s="49"/>
      <c r="C42" s="64"/>
      <c r="D42" s="40"/>
      <c r="E42" s="41"/>
      <c r="F42" s="41"/>
      <c r="G42" s="82"/>
      <c r="H42" s="40"/>
      <c r="I42" s="24"/>
    </row>
    <row r="43" spans="1:9" ht="12.75">
      <c r="A43" s="52" t="s">
        <v>196</v>
      </c>
      <c r="B43" s="51" t="s">
        <v>51</v>
      </c>
      <c r="C43" s="65">
        <v>112.43936021017137</v>
      </c>
      <c r="D43" s="53">
        <v>-0.5491731371390141</v>
      </c>
      <c r="E43" s="81">
        <v>24.8216736544084</v>
      </c>
      <c r="F43" s="81">
        <v>22.22328651719612</v>
      </c>
      <c r="G43" s="81">
        <v>2.598387137212282</v>
      </c>
      <c r="H43" s="53">
        <v>0.8085322079516519</v>
      </c>
      <c r="I43" s="24"/>
    </row>
    <row r="44" spans="1:9" ht="12.75">
      <c r="A44" s="44" t="s">
        <v>197</v>
      </c>
      <c r="B44" s="46" t="s">
        <v>247</v>
      </c>
      <c r="C44" s="64">
        <v>94.71077209482786</v>
      </c>
      <c r="D44" s="227">
        <v>-0.006059302895244922</v>
      </c>
      <c r="E44" s="82">
        <v>2.4368020482079773</v>
      </c>
      <c r="F44" s="82">
        <v>2.3348987676797446</v>
      </c>
      <c r="G44" s="82">
        <v>0.10190328052823286</v>
      </c>
      <c r="H44" s="40">
        <v>0.031708933292905785</v>
      </c>
      <c r="I44" s="24"/>
    </row>
    <row r="45" spans="1:9" ht="12.75">
      <c r="A45" s="44" t="s">
        <v>198</v>
      </c>
      <c r="B45" s="46" t="s">
        <v>199</v>
      </c>
      <c r="C45" s="64">
        <v>118.96295100581594</v>
      </c>
      <c r="D45" s="227">
        <v>-0.2932136303787858</v>
      </c>
      <c r="E45" s="82">
        <v>11.063680488185014</v>
      </c>
      <c r="F45" s="82">
        <v>10.28545184113503</v>
      </c>
      <c r="G45" s="82">
        <v>0.7782286470499831</v>
      </c>
      <c r="H45" s="40">
        <v>0.24215903676525302</v>
      </c>
      <c r="I45" s="24"/>
    </row>
    <row r="46" spans="1:9" ht="12.75">
      <c r="A46" s="44" t="s">
        <v>200</v>
      </c>
      <c r="B46" s="46" t="s">
        <v>201</v>
      </c>
      <c r="C46" s="64">
        <v>108.46838626826667</v>
      </c>
      <c r="D46" s="227">
        <v>-1.0261532469921453</v>
      </c>
      <c r="E46" s="82">
        <v>9.70229207725568</v>
      </c>
      <c r="F46" s="82">
        <v>8.165849056424747</v>
      </c>
      <c r="G46" s="82">
        <v>1.5364430208309336</v>
      </c>
      <c r="H46" s="40">
        <v>0.4780902931027905</v>
      </c>
      <c r="I46" s="24"/>
    </row>
    <row r="47" spans="1:9" ht="12.75">
      <c r="A47" s="44" t="s">
        <v>202</v>
      </c>
      <c r="B47" s="46" t="s">
        <v>203</v>
      </c>
      <c r="C47" s="64">
        <v>104.77855506473799</v>
      </c>
      <c r="D47" s="227">
        <v>-0.23361195903330856</v>
      </c>
      <c r="E47" s="82">
        <v>1.6188990407597295</v>
      </c>
      <c r="F47" s="82">
        <v>1.437086851956597</v>
      </c>
      <c r="G47" s="82">
        <v>0.1818121888031326</v>
      </c>
      <c r="H47" s="40">
        <v>0.056573944790702595</v>
      </c>
      <c r="I47" s="24"/>
    </row>
    <row r="48" spans="1:9" ht="12.75">
      <c r="A48" s="48"/>
      <c r="B48" s="49"/>
      <c r="C48" s="64"/>
      <c r="D48" s="40"/>
      <c r="E48" s="41"/>
      <c r="F48" s="41"/>
      <c r="G48" s="82"/>
      <c r="H48" s="40"/>
      <c r="I48" s="24"/>
    </row>
    <row r="49" spans="1:9" ht="12.75">
      <c r="A49" s="52" t="s">
        <v>204</v>
      </c>
      <c r="B49" s="51" t="s">
        <v>63</v>
      </c>
      <c r="C49" s="65">
        <v>120.52985583765748</v>
      </c>
      <c r="D49" s="53">
        <v>1.1680830818356691</v>
      </c>
      <c r="E49" s="81">
        <v>83.01897440170119</v>
      </c>
      <c r="F49" s="81">
        <v>82.68771063625135</v>
      </c>
      <c r="G49" s="81">
        <v>0.33126376544982916</v>
      </c>
      <c r="H49" s="53">
        <v>0.10307833650257438</v>
      </c>
      <c r="I49" s="24"/>
    </row>
    <row r="50" spans="1:9" ht="12.75">
      <c r="A50" s="44" t="s">
        <v>205</v>
      </c>
      <c r="B50" s="46" t="s">
        <v>206</v>
      </c>
      <c r="C50" s="64">
        <v>133.65007587992014</v>
      </c>
      <c r="D50" s="227">
        <v>1.9453800971424906</v>
      </c>
      <c r="E50" s="82">
        <v>16.674697563530817</v>
      </c>
      <c r="F50" s="82">
        <v>16.542356783048238</v>
      </c>
      <c r="G50" s="82">
        <v>0.13234078048258052</v>
      </c>
      <c r="H50" s="40">
        <v>0.041180077407719985</v>
      </c>
      <c r="I50" s="24"/>
    </row>
    <row r="51" spans="1:9" ht="12.75">
      <c r="A51" s="44" t="s">
        <v>207</v>
      </c>
      <c r="B51" s="46" t="s">
        <v>208</v>
      </c>
      <c r="C51" s="64">
        <v>121.03510747083051</v>
      </c>
      <c r="D51" s="227">
        <v>0.44783603329860977</v>
      </c>
      <c r="E51" s="82">
        <v>9.200493636870188</v>
      </c>
      <c r="F51" s="82">
        <v>9.081827150553856</v>
      </c>
      <c r="G51" s="82">
        <v>0.11866648631633189</v>
      </c>
      <c r="H51" s="40">
        <v>0.03692508895889357</v>
      </c>
      <c r="I51" s="24"/>
    </row>
    <row r="52" spans="1:9" ht="12.75">
      <c r="A52" s="44" t="s">
        <v>209</v>
      </c>
      <c r="B52" s="46" t="s">
        <v>210</v>
      </c>
      <c r="C52" s="64">
        <v>39.142371780703215</v>
      </c>
      <c r="D52" s="227">
        <v>5.166155138213213</v>
      </c>
      <c r="E52" s="82">
        <v>12.200181382140011</v>
      </c>
      <c r="F52" s="82">
        <v>12.182803866188724</v>
      </c>
      <c r="G52" s="82">
        <v>0.01737751595128675</v>
      </c>
      <c r="H52" s="40">
        <v>0.005407308687604949</v>
      </c>
      <c r="I52" s="24"/>
    </row>
    <row r="53" spans="1:9" ht="12.75">
      <c r="A53" s="44" t="s">
        <v>211</v>
      </c>
      <c r="B53" s="46" t="s">
        <v>212</v>
      </c>
      <c r="C53" s="64">
        <v>185.0243951010654</v>
      </c>
      <c r="D53" s="227">
        <v>0</v>
      </c>
      <c r="E53" s="82">
        <v>3.476615209112929</v>
      </c>
      <c r="F53" s="82">
        <v>3.4627039174572216</v>
      </c>
      <c r="G53" s="82">
        <v>0.013911291655707224</v>
      </c>
      <c r="H53" s="40">
        <v>0.004328734235467176</v>
      </c>
      <c r="I53" s="24"/>
    </row>
    <row r="54" spans="1:9" ht="12.75">
      <c r="A54" s="44" t="s">
        <v>213</v>
      </c>
      <c r="B54" s="46" t="s">
        <v>214</v>
      </c>
      <c r="C54" s="64">
        <v>87.93240821331129</v>
      </c>
      <c r="D54" s="227">
        <v>0</v>
      </c>
      <c r="E54" s="82">
        <v>13.922967929902285</v>
      </c>
      <c r="F54" s="82">
        <v>13.874000238858361</v>
      </c>
      <c r="G54" s="82">
        <v>0.048967691043922866</v>
      </c>
      <c r="H54" s="40">
        <v>0.01523712721288872</v>
      </c>
      <c r="I54" s="24"/>
    </row>
    <row r="55" spans="1:9" ht="12.75">
      <c r="A55" s="44" t="s">
        <v>215</v>
      </c>
      <c r="B55" s="46" t="s">
        <v>216</v>
      </c>
      <c r="C55" s="64">
        <v>100</v>
      </c>
      <c r="D55" s="227">
        <v>0</v>
      </c>
      <c r="E55" s="82">
        <v>27.544018680144962</v>
      </c>
      <c r="F55" s="82">
        <v>0</v>
      </c>
      <c r="G55" s="82" t="s">
        <v>133</v>
      </c>
      <c r="H55" s="40" t="s">
        <v>133</v>
      </c>
      <c r="I55" s="24"/>
    </row>
    <row r="56" spans="1:9" ht="12.75">
      <c r="A56" s="42"/>
      <c r="B56" s="42"/>
      <c r="C56" s="42"/>
      <c r="D56" s="42"/>
      <c r="E56" s="42"/>
      <c r="F56" s="42"/>
      <c r="G56" s="42"/>
      <c r="H56" s="42"/>
      <c r="I56" s="24"/>
    </row>
    <row r="57" spans="1:9" ht="12.75">
      <c r="A57" s="67" t="s">
        <v>298</v>
      </c>
      <c r="B57" s="15"/>
      <c r="C57" s="17"/>
      <c r="D57" s="17"/>
      <c r="E57" s="18"/>
      <c r="F57" s="17"/>
      <c r="G57" s="17"/>
      <c r="H57" s="17"/>
      <c r="I57" s="24"/>
    </row>
    <row r="58" spans="1:9" ht="12.75">
      <c r="A58" s="68" t="s">
        <v>242</v>
      </c>
      <c r="B58" s="15"/>
      <c r="C58" s="15"/>
      <c r="D58" s="15"/>
      <c r="E58" s="15"/>
      <c r="F58" s="15"/>
      <c r="G58" s="15"/>
      <c r="H58" s="69"/>
      <c r="I58" s="24"/>
    </row>
    <row r="59" spans="1:9" ht="12.75">
      <c r="A59" s="15"/>
      <c r="B59" s="15"/>
      <c r="C59" s="70"/>
      <c r="D59" s="70"/>
      <c r="E59" s="70"/>
      <c r="F59" s="15"/>
      <c r="G59" s="15"/>
      <c r="H59" s="15"/>
      <c r="I59" s="24"/>
    </row>
    <row r="60" ht="12.75">
      <c r="I60" s="24"/>
    </row>
    <row r="61" spans="1:9" ht="12.7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2.7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2.75">
      <c r="A63" s="24"/>
      <c r="B63" s="24"/>
      <c r="C63" s="24"/>
      <c r="D63" s="24"/>
      <c r="E63" s="24"/>
      <c r="F63" s="24"/>
      <c r="G63" s="24"/>
      <c r="H63" s="24"/>
      <c r="I63" s="24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2014-03-07T22:09:42Z</dcterms:modified>
  <cp:category/>
  <cp:version/>
  <cp:contentType/>
  <cp:contentStatus/>
</cp:coreProperties>
</file>