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tabRatio="871" activeTab="0"/>
  </bookViews>
  <sheets>
    <sheet name="CONTENIDO" sheetId="1" r:id="rId1"/>
    <sheet name="GESTION_AMBIENTAL" sheetId="2" r:id="rId2"/>
    <sheet name="BIENES Y SERVICIOS AMBIENTALES" sheetId="3" r:id="rId3"/>
    <sheet name="ENERGIA_COMBUSTIBLES" sheetId="4" r:id="rId4"/>
    <sheet name="AGUA_Y_AGUA_RESIDUAL" sheetId="5" r:id="rId5"/>
    <sheet name="RESIDUOS" sheetId="6" r:id="rId6"/>
    <sheet name="INDICADORES" sheetId="7" r:id="rId7"/>
  </sheets>
  <definedNames/>
  <calcPr calcId="152511"/>
</workbook>
</file>

<file path=xl/sharedStrings.xml><?xml version="1.0" encoding="utf-8"?>
<sst xmlns="http://schemas.openxmlformats.org/spreadsheetml/2006/main" count="984" uniqueCount="377">
  <si>
    <t>Contenido</t>
  </si>
  <si>
    <t>T1.</t>
  </si>
  <si>
    <t>T2.</t>
  </si>
  <si>
    <t>T3.</t>
  </si>
  <si>
    <t>T4.</t>
  </si>
  <si>
    <t>GESTIÓN AMBIENTAL</t>
  </si>
  <si>
    <t>T5.</t>
  </si>
  <si>
    <t xml:space="preserve">BIENES Y SERVICIOS AMBIENTALES </t>
  </si>
  <si>
    <t>ENERGÍA, COMBUSTIBLES Y LUBRICANTES</t>
  </si>
  <si>
    <t>T6.</t>
  </si>
  <si>
    <t>T7.</t>
  </si>
  <si>
    <t>T8.</t>
  </si>
  <si>
    <t xml:space="preserve">AGUA Y MANEJO DE AGUAS RESIDUALES </t>
  </si>
  <si>
    <t>T9.</t>
  </si>
  <si>
    <t>T10.</t>
  </si>
  <si>
    <t>T11.</t>
  </si>
  <si>
    <t>T12.</t>
  </si>
  <si>
    <t>T13.</t>
  </si>
  <si>
    <t>RESIDUOS</t>
  </si>
  <si>
    <t>T14.</t>
  </si>
  <si>
    <t>T15.</t>
  </si>
  <si>
    <t>T16.</t>
  </si>
  <si>
    <t>T17.</t>
  </si>
  <si>
    <t>Tablas</t>
  </si>
  <si>
    <t>I1.</t>
  </si>
  <si>
    <t>I2.</t>
  </si>
  <si>
    <t>I3.</t>
  </si>
  <si>
    <t>I4.</t>
  </si>
  <si>
    <t>I5.</t>
  </si>
  <si>
    <t>I6.</t>
  </si>
  <si>
    <t>I7.</t>
  </si>
  <si>
    <t>TABLA 1. Personal dedicado a actividades ambientales a tiempo completo y parcial, por actividad económica</t>
  </si>
  <si>
    <t>INDICADOR 3. Intensidad energética de las empresas (MJ /USD)</t>
  </si>
  <si>
    <t>TABLA 1.</t>
  </si>
  <si>
    <t>Personal dedicado a actividades ambientales a tiempo completo y parcial, por actividad económica</t>
  </si>
  <si>
    <t>Personal Total</t>
  </si>
  <si>
    <t>Personal Tiempo Completo</t>
  </si>
  <si>
    <t>Personal Tiempo parcial</t>
  </si>
  <si>
    <t>Absoluto</t>
  </si>
  <si>
    <t>Relativo</t>
  </si>
  <si>
    <t>NACIONAL</t>
  </si>
  <si>
    <t>Transporte y Almacenamiento</t>
  </si>
  <si>
    <t>ÍNDICE</t>
  </si>
  <si>
    <t xml:space="preserve">Actividad Económica </t>
  </si>
  <si>
    <t>TABLA 2.</t>
  </si>
  <si>
    <t>TABLA 3.</t>
  </si>
  <si>
    <t>Certificado ambiental</t>
  </si>
  <si>
    <t>Declaración de impacto ambiental</t>
  </si>
  <si>
    <t>Licencia ambiental</t>
  </si>
  <si>
    <t>Ninguno</t>
  </si>
  <si>
    <r>
      <t>Tabla 4.</t>
    </r>
    <r>
      <rPr>
        <sz val="14"/>
        <rFont val="Century Gothic"/>
        <family val="2"/>
      </rPr>
      <t xml:space="preserve"> </t>
    </r>
  </si>
  <si>
    <t>Enseñanza</t>
  </si>
  <si>
    <r>
      <rPr>
        <b/>
        <sz val="12"/>
        <color theme="1" tint="0.34999001026153564"/>
        <rFont val="Century Gothic"/>
        <family val="2"/>
      </rPr>
      <t>Tabla 5.</t>
    </r>
    <r>
      <rPr>
        <sz val="12"/>
        <color theme="1" tint="0.34999001026153564"/>
        <rFont val="Century Gothic"/>
        <family val="2"/>
      </rPr>
      <t xml:space="preserve">  </t>
    </r>
  </si>
  <si>
    <t xml:space="preserve"> Gastos corrientes en temas de protección ambiental, por objetivos ambientales</t>
  </si>
  <si>
    <t>Objetivos Ambientales</t>
  </si>
  <si>
    <t>Tabla 7.</t>
  </si>
  <si>
    <t xml:space="preserve"> Gastos corrientes en temas de gestión de recursos naturales, por objetivos ambientales</t>
  </si>
  <si>
    <t>Gasto en Gestión de Recursos Naturales (miles USD)</t>
  </si>
  <si>
    <t>Tabla 8.</t>
  </si>
  <si>
    <t>Porcentaje</t>
  </si>
  <si>
    <t>Información y comunicación</t>
  </si>
  <si>
    <t>Distribución de agua, alcantarillado, gestión de desechos y saneamiento</t>
  </si>
  <si>
    <t>Tabla 9.</t>
  </si>
  <si>
    <t>Total</t>
  </si>
  <si>
    <t xml:space="preserve"> Gasolina Súper</t>
  </si>
  <si>
    <t xml:space="preserve"> Gasolina Extra </t>
  </si>
  <si>
    <t xml:space="preserve"> Jet Fuel </t>
  </si>
  <si>
    <t xml:space="preserve"> Diésel </t>
  </si>
  <si>
    <t xml:space="preserve"> Residuo Fuel Oil</t>
  </si>
  <si>
    <t xml:space="preserve"> Crudo residual </t>
  </si>
  <si>
    <t xml:space="preserve"> Gasolina Ecopaís </t>
  </si>
  <si>
    <t xml:space="preserve"> Aceites </t>
  </si>
  <si>
    <t xml:space="preserve"> Gas Licuado (GLP)</t>
  </si>
  <si>
    <t xml:space="preserve"> Carbón </t>
  </si>
  <si>
    <t xml:space="preserve"> Grasas </t>
  </si>
  <si>
    <t>Actividad Económica</t>
  </si>
  <si>
    <t>Total de empresas que captaron agua</t>
  </si>
  <si>
    <t>Aguas superficiales</t>
  </si>
  <si>
    <t>Aguas subterráneas</t>
  </si>
  <si>
    <t>Aguas del mar</t>
  </si>
  <si>
    <t>Si</t>
  </si>
  <si>
    <t>No</t>
  </si>
  <si>
    <t>Actvidades de servicios administrativos y de apoyo</t>
  </si>
  <si>
    <t>T18.</t>
  </si>
  <si>
    <t>Total de empresas que cuentan con permiso de Senagua</t>
  </si>
  <si>
    <t>Empresas que captan agua</t>
  </si>
  <si>
    <t>-</t>
  </si>
  <si>
    <t xml:space="preserve">Tabla 14. </t>
  </si>
  <si>
    <t xml:space="preserve">Empresas que generaron residuos no peligrosos, por tipo de residuo  </t>
  </si>
  <si>
    <t xml:space="preserve">Residuos no peligrosos </t>
  </si>
  <si>
    <t>Empresas</t>
  </si>
  <si>
    <t>Chatarra Liviana</t>
  </si>
  <si>
    <t>Papel y cartón</t>
  </si>
  <si>
    <t>Orgánicos</t>
  </si>
  <si>
    <t>Plástico</t>
  </si>
  <si>
    <t>Caucho</t>
  </si>
  <si>
    <t>Vidrio</t>
  </si>
  <si>
    <t>Madera</t>
  </si>
  <si>
    <t>Textiles</t>
  </si>
  <si>
    <t>Escombros de construcción</t>
  </si>
  <si>
    <t>Chatarra pesada</t>
  </si>
  <si>
    <t>Muebles y enseres viejos</t>
  </si>
  <si>
    <t>Metal (estructuras metálicas perfiles paneles en mal estado)</t>
  </si>
  <si>
    <t>Vehículos fuera de uso</t>
  </si>
  <si>
    <t>Colchones viejos</t>
  </si>
  <si>
    <t>Residuos Especiales</t>
  </si>
  <si>
    <t>Neumáticos usados o parte de los mismos</t>
  </si>
  <si>
    <t>Aceites vegetales usados generados en procesos de fritura de alimentos</t>
  </si>
  <si>
    <t>Equipos eléctricos y electrónicos en desuso que han sido desensamblados, separados sus componentes o elementos constitutivos</t>
  </si>
  <si>
    <t>Envases vacíos de agroquímicos con triple lavado</t>
  </si>
  <si>
    <t>Envases / contenedores vacíos de químicos tóxicos luego del tratamiento</t>
  </si>
  <si>
    <t>Fundas biflex, corbatines y protectores usados</t>
  </si>
  <si>
    <t>Escorías de acería cuyos componentes tóxicos se encuentren bajo los valores establecidos en las normas técnicas correspondientes</t>
  </si>
  <si>
    <t xml:space="preserve"> Empresas que generaron residuos peligrosos líquidos, por tipo de residuo</t>
  </si>
  <si>
    <t>Residuos Peligrosos Líquidos</t>
  </si>
  <si>
    <t>Solventes usados</t>
  </si>
  <si>
    <t>Ácidos, alcalinos o sales</t>
  </si>
  <si>
    <t>Aceites usados</t>
  </si>
  <si>
    <t>Fluido refrigerante</t>
  </si>
  <si>
    <t>Aditivos cementicios</t>
  </si>
  <si>
    <t>Depósitos y residuos químicos</t>
  </si>
  <si>
    <t>Empresas que generaron residuos peligrosos sólidos, por tipo de residuo</t>
  </si>
  <si>
    <t>Residuos Peligrosos Sólidos</t>
  </si>
  <si>
    <t>Medicamentos no utilizados</t>
  </si>
  <si>
    <t>Sanitarios biológicos</t>
  </si>
  <si>
    <t>Trapos y/o brochas contaminantes</t>
  </si>
  <si>
    <t>Materiales y recipientes de laboratorio (no biológico)</t>
  </si>
  <si>
    <t>Material absorbente trapos y/o wypes contaminados con hidrocarburos</t>
  </si>
  <si>
    <t>Correas transportadoras</t>
  </si>
  <si>
    <t>Baterías de vehículos</t>
  </si>
  <si>
    <t>Tóner</t>
  </si>
  <si>
    <t>Pilas y acumuladores</t>
  </si>
  <si>
    <t>Luminarias, lámparas, tubos, fluorescentes, focos ahorradores</t>
  </si>
  <si>
    <t>Lodos generados en el proceso productivo</t>
  </si>
  <si>
    <t>Suelo y lodos de drenaje contaminados</t>
  </si>
  <si>
    <t>Asfalto</t>
  </si>
  <si>
    <t>Tierras contaminadas</t>
  </si>
  <si>
    <t>Depósito de combustibles</t>
  </si>
  <si>
    <t>Estiércol producidos en los mataderos</t>
  </si>
  <si>
    <t>Indicador 1.</t>
  </si>
  <si>
    <t>Sí</t>
  </si>
  <si>
    <t>Recuento</t>
  </si>
  <si>
    <t>Actividades inmobiliarias</t>
  </si>
  <si>
    <t>Artes, entretenimiento y recreación</t>
  </si>
  <si>
    <t>Suministro de electricidad, gas, vapor y aire acondicionado</t>
  </si>
  <si>
    <t>Gran empresa</t>
  </si>
  <si>
    <t>Mediana empresa</t>
  </si>
  <si>
    <t xml:space="preserve">Tamaño de empresa </t>
  </si>
  <si>
    <t>Actividad Económica /Tamaño de empresa</t>
  </si>
  <si>
    <t xml:space="preserve">Empresas </t>
  </si>
  <si>
    <t xml:space="preserve">Indicador 2. </t>
  </si>
  <si>
    <t>Actividad Económica/Tamaño de empresa</t>
  </si>
  <si>
    <t xml:space="preserve">Empresas que realizaron inversión ambiental </t>
  </si>
  <si>
    <t xml:space="preserve">Indicador 3. </t>
  </si>
  <si>
    <t>Energía Utilizada</t>
  </si>
  <si>
    <t>(MJ)</t>
  </si>
  <si>
    <t>Valor Agregado Bruto (VAB)</t>
  </si>
  <si>
    <t>Intensidad Energética</t>
  </si>
  <si>
    <t>MJ/USD</t>
  </si>
  <si>
    <t xml:space="preserve">Indicador 4. </t>
  </si>
  <si>
    <t xml:space="preserve">Empresas que producen energías renovables </t>
  </si>
  <si>
    <t xml:space="preserve">Indicador 5. </t>
  </si>
  <si>
    <t>EMPRESAS</t>
  </si>
  <si>
    <r>
      <t>CO</t>
    </r>
    <r>
      <rPr>
        <b/>
        <vertAlign val="subscript"/>
        <sz val="9"/>
        <color theme="1" tint="0.34999001026153564"/>
        <rFont val="Century Gothic"/>
        <family val="2"/>
      </rPr>
      <t>2</t>
    </r>
    <r>
      <rPr>
        <b/>
        <sz val="9"/>
        <color theme="1" tint="0.34999001026153564"/>
        <rFont val="Century Gothic"/>
        <family val="2"/>
      </rPr>
      <t xml:space="preserve"> generado por combustión</t>
    </r>
  </si>
  <si>
    <r>
      <t>Intensidad de generación CO</t>
    </r>
    <r>
      <rPr>
        <b/>
        <vertAlign val="subscript"/>
        <sz val="9"/>
        <color theme="1" tint="0.34999001026153564"/>
        <rFont val="Century Gothic"/>
        <family val="2"/>
      </rPr>
      <t>2</t>
    </r>
  </si>
  <si>
    <r>
      <t>kg CO</t>
    </r>
    <r>
      <rPr>
        <b/>
        <vertAlign val="subscript"/>
        <sz val="9"/>
        <color theme="1" tint="0.34999001026153564"/>
        <rFont val="Century Gothic"/>
        <family val="2"/>
      </rPr>
      <t>2</t>
    </r>
    <r>
      <rPr>
        <b/>
        <sz val="9"/>
        <color theme="1" tint="0.34999001026153564"/>
        <rFont val="Century Gothic"/>
        <family val="2"/>
      </rPr>
      <t>eq</t>
    </r>
  </si>
  <si>
    <r>
      <t>kg CO</t>
    </r>
    <r>
      <rPr>
        <b/>
        <vertAlign val="subscript"/>
        <sz val="9"/>
        <color theme="1" tint="0.34999001026153564"/>
        <rFont val="Century Gothic"/>
        <family val="2"/>
      </rPr>
      <t>2</t>
    </r>
    <r>
      <rPr>
        <b/>
        <sz val="9"/>
        <color theme="1" tint="0.34999001026153564"/>
        <rFont val="Century Gothic"/>
        <family val="2"/>
      </rPr>
      <t>eq/ USD</t>
    </r>
  </si>
  <si>
    <t>Indicador 6.</t>
  </si>
  <si>
    <t xml:space="preserve"> Actividad Económica / Tamaño de empresa</t>
  </si>
  <si>
    <t>Agua utilizada</t>
  </si>
  <si>
    <t>Intensidad de uso de agua</t>
  </si>
  <si>
    <r>
      <t>(m</t>
    </r>
    <r>
      <rPr>
        <b/>
        <vertAlign val="superscript"/>
        <sz val="9"/>
        <color theme="1" tint="0.34999001026153564"/>
        <rFont val="Century Gothic"/>
        <family val="2"/>
      </rPr>
      <t>3</t>
    </r>
    <r>
      <rPr>
        <b/>
        <sz val="9"/>
        <color theme="1" tint="0.34999001026153564"/>
        <rFont val="Century Gothic"/>
        <family val="2"/>
      </rPr>
      <t>)</t>
    </r>
  </si>
  <si>
    <t xml:space="preserve">Indicador 7. </t>
  </si>
  <si>
    <t>Proporción de aguas residuales que reciben tratamiento (%)</t>
  </si>
  <si>
    <t>Proporción de aguas residuales con tratamiento</t>
  </si>
  <si>
    <t>Aguas residuales tratadas</t>
  </si>
  <si>
    <t>Aguas Residuales</t>
  </si>
  <si>
    <t>Otras actividades</t>
  </si>
  <si>
    <t xml:space="preserve">INDICADOR 1. Proporción de empresas con certificación ISO 14001 en el año 2017 (%) </t>
  </si>
  <si>
    <t>INDICADOR 2. Proporción de empresas que realizaron inversión ambiental en el año 2017 (%)</t>
  </si>
  <si>
    <t>INDICADOR 4. Proporción de empresas que producen energías renovables en el año 2017(%)</t>
  </si>
  <si>
    <t>Explotación de minas y canteras</t>
  </si>
  <si>
    <t>Industria manufacturera</t>
  </si>
  <si>
    <t>Construcción</t>
  </si>
  <si>
    <t>Comercio al por mayor y menor</t>
  </si>
  <si>
    <t>Actividades de alojamiento y de servicio de comidas</t>
  </si>
  <si>
    <t>Información y Comunicación</t>
  </si>
  <si>
    <t>Actividades financieras y de seguros</t>
  </si>
  <si>
    <t>Actividades profesionales, científicas y técnicas</t>
  </si>
  <si>
    <t>Actividades de atención a la salud humana</t>
  </si>
  <si>
    <t>Otras actividades de servicios</t>
  </si>
  <si>
    <t>Explotación de Minas y Canteras</t>
  </si>
  <si>
    <t>Actividades de alojamiento y servicio de comidas</t>
  </si>
  <si>
    <t>Actividades de atención de la salud</t>
  </si>
  <si>
    <t>Personas</t>
  </si>
  <si>
    <t>USD / Persona</t>
  </si>
  <si>
    <t>USD / Empresa</t>
  </si>
  <si>
    <t>USD corrientes</t>
  </si>
  <si>
    <t>Personal ambiental</t>
  </si>
  <si>
    <t xml:space="preserve"> Sueldos y salarios del personal dedicado a actividades ambientales y sueldos ambientales medios, por actividad económica</t>
  </si>
  <si>
    <t>Sueldos anuales personal ambiental</t>
  </si>
  <si>
    <t>Sueldo ambiental anual medio por persona</t>
  </si>
  <si>
    <t>Sueldo ambiental anual medio por empresa</t>
  </si>
  <si>
    <t>Ficha ambiental (Registro ambiental)</t>
  </si>
  <si>
    <t>% fila</t>
  </si>
  <si>
    <t>Permisos ambientales de las empresas, por actividad económica y según tipo de permiso ambiental</t>
  </si>
  <si>
    <t>Empresas con Gastos Corrientes en Bienes y Servicios Ambientales</t>
  </si>
  <si>
    <t>Total de Empresas</t>
  </si>
  <si>
    <t>% Empresas con Gastos Corrientes en Bienes y Servicios Ambientales</t>
  </si>
  <si>
    <t>USD / empresa</t>
  </si>
  <si>
    <t>Gastos corrientes y gasto corriente medio por empresa en bienes y servicios ambientales, por actividad económica</t>
  </si>
  <si>
    <t>Gastos Corrientes Ambientales</t>
  </si>
  <si>
    <t>Gasto corriente ambiental medio por empresa</t>
  </si>
  <si>
    <t>Producción ambiental y producción media por empresa en bienes y servicios ambientales, por actividad económica</t>
  </si>
  <si>
    <t>Producción Ambiental</t>
  </si>
  <si>
    <t>Empresas que producen Bienes y Servicios Ambientales</t>
  </si>
  <si>
    <t>% Empresas que producen Bienes y Servicios Ambientales</t>
  </si>
  <si>
    <t>Producción ambiental media por empresa</t>
  </si>
  <si>
    <r>
      <rPr>
        <b/>
        <sz val="12"/>
        <color theme="1" tint="0.34999001026153564"/>
        <rFont val="Century Gothic"/>
        <family val="2"/>
      </rPr>
      <t>Tabla 6.</t>
    </r>
    <r>
      <rPr>
        <sz val="12"/>
        <color theme="1" tint="0.34999001026153564"/>
        <rFont val="Century Gothic"/>
        <family val="2"/>
      </rPr>
      <t xml:space="preserve">  </t>
    </r>
  </si>
  <si>
    <t>Inversión ambiental e inversión media por empresa en bienes y servicios ambientales, por actividad económica</t>
  </si>
  <si>
    <t>Inversión Ambiental</t>
  </si>
  <si>
    <t>Empresas que invierten en Bienes y Servicios Ambientales</t>
  </si>
  <si>
    <t>% Empresas que invierten en Bienes y Servicios Ambientales</t>
  </si>
  <si>
    <t>Inversión ambiental media por empresa</t>
  </si>
  <si>
    <t>Gasto en Protección Ambiental (miles USD)</t>
  </si>
  <si>
    <t>1. Reducir las emisiones o las concentraciones contaminantes en el aire (mediante modificación de procesos, tratamiento de gases, medición, control, laboratorio, similares y otros)</t>
  </si>
  <si>
    <t>2. Prevenir la contaminación de aguas superficiales mediante la reducción de la liberación de aguas residuales (incluye recolección y tratamiento de aguas residuales )</t>
  </si>
  <si>
    <t>3. Prevenir la generación de residuos, la reducción de los efectos perjudiciales al ambiente (Incluye recolección, tratamiento, limpieza de calles y recogido de basura)</t>
  </si>
  <si>
    <t>4. Prevenir la infiltración de contaminantes de suelos y aguas subterráneas, la limpieza de suelos y cuerpos de agua,  y la protección del suelo contra la erosión.</t>
  </si>
  <si>
    <t>5. Controlar, reducir y atenuar los ruidos y vibraciones industriales y de transporte (se incluye aislación acústica de sala de baile, piscinas, transporte aéreo, construcción, etc.)</t>
  </si>
  <si>
    <t>6. Proteger y rehabilitar especies de fauna y flora, ecosistemas, hábitats y paisajes naturales y seminaturales (no incluye lucha contra la maleza con fines agrícolas)</t>
  </si>
  <si>
    <t>7. Reducir o eliminar las consecuencias negativas de las radiaciones emitidas por cualquier fuente (se incluye la manipulación, transporte y tratamiento de desechos radioactivos)</t>
  </si>
  <si>
    <t>8. Realizar trabajos de Investigación y Desarrollo en forma sistemática para acrecentar los conocimientos y su utilización en la esfera de la protección ambiental</t>
  </si>
  <si>
    <t>9. Administrar y gestionar el ambiente; educar, capacitar, informar en materia ambiental (se incluye los procesos  de certificación ambiental tales como ISO 14001, punto verde y otras)</t>
  </si>
  <si>
    <t>10. Minimizar la utilización de recursos minerales y energéticos mediante modificación de procesos, tales como:  recuperación, reutilización, reciclado y ahorro de fuentes  minerales</t>
  </si>
  <si>
    <t>11. Minimizar la utilización de recursos madereros naturales mediante modificaciones en los procesos, tales como: recuperación, reutilización, reciclado, ahorro y empleo de sustitutos</t>
  </si>
  <si>
    <t>12. Minimizar la utilización de peces silvestres y otros recursos acuáticos mediante modificaciones en los procesos (Incluye medición, control y laboratorios relacionados)</t>
  </si>
  <si>
    <t>13. Minimizar la extracción de recursos biológicos distintos a los madereros y a los acuáticos (Se incluyen actividades de reposición de la fauna y flora silvestre)</t>
  </si>
  <si>
    <t>14. Minimizar la extracción de recursos hídricos mediante la modificación de procesos, tales como:  reutilización, reciclado, ahorro y empleo de agua dulce</t>
  </si>
  <si>
    <t>15. Realizar trabajos de Investigación y Desarrollo en forma sistemática para acrecentar los conocimientos y su utilización en la esfera de la gestión y ahorro de recursos naturales</t>
  </si>
  <si>
    <t>16. Reglamentar o administrar el  ambiente. Educar, capacitar proveer información sobre el ahorro de recursos naturales</t>
  </si>
  <si>
    <t>TABLA 6. Inversión ambiental e inversión media por empresa en bienes y servicios ambientales, por actividad económica</t>
  </si>
  <si>
    <t>TABLA 7. Gastos corrientes en temas de protección ambiental, por objetivos ambientales</t>
  </si>
  <si>
    <t>TABLA 8. Gastos corrientes en temas de gestión de recursos naturales, por objetivos ambientales</t>
  </si>
  <si>
    <t>TABLA 5. Producción ambiental y producción media por empresa en bienes y servicios ambientales, por actividad económica</t>
  </si>
  <si>
    <t>TABLA 4. Gastos corrientes y gasto corriente medio por empresa en bienes y servicios ambientales, por actividad económica</t>
  </si>
  <si>
    <t>TABLA 2.  Sueldos y salarios del personal dedicado a actividades ambientales y sueldos ambientales medios, por actividad económica</t>
  </si>
  <si>
    <t>TABLA 3. Permisos ambientales de las empresas, por actividad económica y según tipo de permiso ambiental</t>
  </si>
  <si>
    <t>Tabla 10.</t>
  </si>
  <si>
    <t xml:space="preserve">Tabla 11. </t>
  </si>
  <si>
    <r>
      <t>Tabla 12.</t>
    </r>
    <r>
      <rPr>
        <sz val="14"/>
        <color theme="1" tint="0.24998000264167786"/>
        <rFont val="Century Gothic"/>
        <family val="2"/>
      </rPr>
      <t xml:space="preserve"> </t>
    </r>
  </si>
  <si>
    <t xml:space="preserve">Tabla 15. </t>
  </si>
  <si>
    <t xml:space="preserve"> Tabla 19. </t>
  </si>
  <si>
    <t>T19.</t>
  </si>
  <si>
    <t>INDICADOR 7. Proporción de aguas residuales que reciben tratamiento (%)</t>
  </si>
  <si>
    <t>INDICADORES - SISTEMA INTEGRADO DE PRODUCCIÓN VERDE (SIPV) - CEPAL</t>
  </si>
  <si>
    <t>Energía eléctrica consumida de red pública</t>
  </si>
  <si>
    <t>GWh / año</t>
  </si>
  <si>
    <t>Valor pagado por la energía eléctrica consumida de red pública</t>
  </si>
  <si>
    <t>millones US$ / año</t>
  </si>
  <si>
    <t>Empresas con valor pagado por energía eléctrica de red pública</t>
  </si>
  <si>
    <t>Tarifa media</t>
  </si>
  <si>
    <t>MWh / empresa</t>
  </si>
  <si>
    <t>miles USD / empresa</t>
  </si>
  <si>
    <t>US$ / kWh</t>
  </si>
  <si>
    <t>Empresas investigadas</t>
  </si>
  <si>
    <t>Consumo medio de energía eléctrica de red pública por empresa</t>
  </si>
  <si>
    <t>Valor pagado medio de energía eléctrica de red pública por empresa</t>
  </si>
  <si>
    <t>Energía de red pública, cantidad, valor pagado, consumo medio, valor pagado medio por empresa y tarifa media, por tipo de actividad económica</t>
  </si>
  <si>
    <t>TABLA 9. Energía de red pública, cantidad, valor pagado, consumo medio, valor pagado medio por empresa y tarifa media, por tipo de actividad económica</t>
  </si>
  <si>
    <t>Otras actividades *</t>
  </si>
  <si>
    <t>MWh / año</t>
  </si>
  <si>
    <t>Valor de la energía eléctrica producida</t>
  </si>
  <si>
    <t>Cantidad de energía eléctrica producida</t>
  </si>
  <si>
    <t>miles US$ / año</t>
  </si>
  <si>
    <t>Cantidad de energía eléctrica producida y consumida</t>
  </si>
  <si>
    <t>1. Energía Solar - Uso principal de la energía producida y consumida</t>
  </si>
  <si>
    <t>Total (MWh / año)</t>
  </si>
  <si>
    <t>Calor directo (%)</t>
  </si>
  <si>
    <t>Fuerza motriz y frío (%)</t>
  </si>
  <si>
    <t>Otros usos (%)</t>
  </si>
  <si>
    <t>2. Energía Eólica - Uso principal de la energía producida y consumida</t>
  </si>
  <si>
    <t>3. Energía de Biomasa - Uso principal de la energía producida y consumida</t>
  </si>
  <si>
    <t>4. Energía Hidráulica - Uso principal de la energía producida y consumida</t>
  </si>
  <si>
    <t>5. Energía de generador termoeléctrico - Uso principal de la energía producida y consumida</t>
  </si>
  <si>
    <t>Otros usos** (%)</t>
  </si>
  <si>
    <t>** Otros usos = Iluminación de instalaciones y procesos; Electrólisis para descomposición de sustancias; Recubrimiento metálico de superficies; Licuefacción de gases; Procesos de soldadura.</t>
  </si>
  <si>
    <t xml:space="preserve"> Energía eléctrica alternativa generada, por tipo de actividad económica y según uso principal de la energía producida y consumida</t>
  </si>
  <si>
    <t>TABLA 10.  Energía eléctrica alternativa generada, por tipo de actividad económica y según uso principal de la energía producida y consumida</t>
  </si>
  <si>
    <t>Valor pagado</t>
  </si>
  <si>
    <t>Volumen usado</t>
  </si>
  <si>
    <t>Miles US$</t>
  </si>
  <si>
    <t>Miles galones US</t>
  </si>
  <si>
    <t>Uso principal de combustibles y lubricantes líquidos</t>
  </si>
  <si>
    <t>Volúmenes de Combustibles y Lubricantes líquidos usados en las empresas, por tipo de combustible y según uso principal del mismo</t>
  </si>
  <si>
    <t>TABLA 11. Volúmenes de Combustibles y Lubricantes líquidos usados en las empresas, por tipo de combustible y según uso principal del mismo</t>
  </si>
  <si>
    <t>Masa usada</t>
  </si>
  <si>
    <t>Miles toneladas métricas</t>
  </si>
  <si>
    <t>Combustibles y lubricantes líquidos</t>
  </si>
  <si>
    <t>Combustibles y lubricantes sólidos</t>
  </si>
  <si>
    <t>Calderas (%)</t>
  </si>
  <si>
    <t>Transporte (%)</t>
  </si>
  <si>
    <t>Mantenimiento (%)</t>
  </si>
  <si>
    <t>TABLA 12. Masas de Combustibles y Lubricantes líquidos usados en las empresas, por tipo de combustible y según uso principal del mismo</t>
  </si>
  <si>
    <t>Masas de Combustibles y Lubricantes sólidos usados en las empresas, por tipo de combustible y según uso principal del mismo</t>
  </si>
  <si>
    <t>Uso principal de combustibles y lubricantes sólidos</t>
  </si>
  <si>
    <t>Empresas que cuentan con registro interno de uso de aguas captadas, por actividad económica y según fuente de captación</t>
  </si>
  <si>
    <t>Total de empresas que cuentan con registro interno de uso de agua captada</t>
  </si>
  <si>
    <t>Con registro interno de agua captada</t>
  </si>
  <si>
    <t>Con permiso Senagua</t>
  </si>
  <si>
    <t xml:space="preserve"> Empresas que captaron agua de fuentes naturales que tienen autorización de Senagua, por tipo de actividad económica y según fuente de captación</t>
  </si>
  <si>
    <t xml:space="preserve">Tabla 16. </t>
  </si>
  <si>
    <t>Procesos</t>
  </si>
  <si>
    <t>%</t>
  </si>
  <si>
    <r>
      <t>m</t>
    </r>
    <r>
      <rPr>
        <b/>
        <vertAlign val="superscript"/>
        <sz val="9"/>
        <color theme="1" tint="0.34999001026153564"/>
        <rFont val="Century Gothic"/>
        <family val="2"/>
      </rPr>
      <t>3</t>
    </r>
    <r>
      <rPr>
        <b/>
        <sz val="9"/>
        <color theme="1" tint="0.34999001026153564"/>
        <rFont val="Century Gothic"/>
        <family val="2"/>
      </rPr>
      <t xml:space="preserve"> / año</t>
    </r>
  </si>
  <si>
    <t>Distribución de las aguas residuales generadas por tipo de tratamiento dado</t>
  </si>
  <si>
    <t>¿El proceso productivo de la empresa generó aguas residuales? - Sí / No</t>
  </si>
  <si>
    <t>¿Tiene registro de las descargas de las aguas residuales generadas por el proceso productivo de la empresa? - Sí / No</t>
  </si>
  <si>
    <t>T20.</t>
  </si>
  <si>
    <t xml:space="preserve">Tabla 17. </t>
  </si>
  <si>
    <t>T21.</t>
  </si>
  <si>
    <t xml:space="preserve"> TABLA 18. Empresas que generaron residuos no peligrosos, por tipo de residuo  </t>
  </si>
  <si>
    <t xml:space="preserve"> TABLA 19. Empresas que generaron residuos especiales,por tipo de residuo</t>
  </si>
  <si>
    <t xml:space="preserve"> TABLA 20. Empresas que generaron residuos peligrosos líquidos, por tipo de residuo</t>
  </si>
  <si>
    <t xml:space="preserve"> TABLA 21. Empresas que generaron residuos peligrosos sólidos, por tipo de residuo</t>
  </si>
  <si>
    <t>TABLA 15.  Empresas que captaron agua de fuentes naturales que tienen autorización de Senagua, por tipo de actividad económica y según fuente de captación</t>
  </si>
  <si>
    <t>TABLA 16. Empresas que cuentan con registro interno de uso de aguas captadas, por actividad económica y según fuente de captación</t>
  </si>
  <si>
    <t>TABLA 17. Volúmenes de aguas residuales generadas en el proceso productivo, por actividad económica y según tipo de tratamiento dado</t>
  </si>
  <si>
    <t>TABLA 13. Agua de red pública, cantidad, valor pagado, consumo medio, valor pagado medio por empresa y tarifa media, por tipo de actividad económica</t>
  </si>
  <si>
    <t>Tabla 13.</t>
  </si>
  <si>
    <t>Agua de red pública, cantidad, valor pagado, consumo medio, valor pagado medio por empresa y tarifa media, por tipo de actividad económica</t>
  </si>
  <si>
    <t>Agua consumida de red pública</t>
  </si>
  <si>
    <t>US$ / año</t>
  </si>
  <si>
    <t>Empresas con valor pagado por agua de red pública</t>
  </si>
  <si>
    <t>Consumo medio de agua de red pública por empresa</t>
  </si>
  <si>
    <t>Valor pagado medio de agua de red pública por empresa</t>
  </si>
  <si>
    <t>US$ / empresa</t>
  </si>
  <si>
    <r>
      <t>m</t>
    </r>
    <r>
      <rPr>
        <b/>
        <vertAlign val="superscript"/>
        <sz val="9"/>
        <color theme="1" tint="0.34999001026153564"/>
        <rFont val="Century Gothic"/>
        <family val="2"/>
      </rPr>
      <t>3</t>
    </r>
    <r>
      <rPr>
        <b/>
        <sz val="9"/>
        <color theme="1" tint="0.34999001026153564"/>
        <rFont val="Century Gothic"/>
        <family val="2"/>
      </rPr>
      <t xml:space="preserve"> / empresa</t>
    </r>
  </si>
  <si>
    <r>
      <t>US$ / m</t>
    </r>
    <r>
      <rPr>
        <b/>
        <vertAlign val="superscript"/>
        <sz val="9"/>
        <color theme="1" tint="0.34999001026153564"/>
        <rFont val="Century Gothic"/>
        <family val="2"/>
      </rPr>
      <t>3</t>
    </r>
  </si>
  <si>
    <t>Valor pagado por el agua de red pública consumida</t>
  </si>
  <si>
    <t xml:space="preserve"> Tabla 18. </t>
  </si>
  <si>
    <t>Empresas que generaron residuos especiales, por tipo de residuo</t>
  </si>
  <si>
    <t xml:space="preserve"> Tabla 20.</t>
  </si>
  <si>
    <t xml:space="preserve"> Tabla 21. </t>
  </si>
  <si>
    <t>Plásticos de invernadero</t>
  </si>
  <si>
    <t>Empresas que generan residuos no peligrosos</t>
  </si>
  <si>
    <t>Empresas que conocen las cantidades generadas de residuos</t>
  </si>
  <si>
    <t>Toneladas métricas</t>
  </si>
  <si>
    <t>Empresas que generan residuos especiales</t>
  </si>
  <si>
    <t>Empresas que generan residuos peligrosos líquidos</t>
  </si>
  <si>
    <t>Empresas que generan residuos peligrosos sólidos</t>
  </si>
  <si>
    <t>Litros</t>
  </si>
  <si>
    <t>Actividad Económica / Tamaño de empresa</t>
  </si>
  <si>
    <t xml:space="preserve"> Intensidad energética de las empresas (MJ /USD)</t>
  </si>
  <si>
    <r>
      <t xml:space="preserve"> Intensidad de generación de CO</t>
    </r>
    <r>
      <rPr>
        <b/>
        <i/>
        <vertAlign val="subscript"/>
        <sz val="12"/>
        <color theme="1" tint="0.34999001026153564"/>
        <rFont val="Century Gothic"/>
        <family val="2"/>
      </rPr>
      <t>2</t>
    </r>
    <r>
      <rPr>
        <b/>
        <i/>
        <sz val="12"/>
        <color theme="1" tint="0.34999001026153564"/>
        <rFont val="Century Gothic"/>
        <family val="2"/>
      </rPr>
      <t xml:space="preserve"> (kg CO</t>
    </r>
    <r>
      <rPr>
        <b/>
        <i/>
        <vertAlign val="subscript"/>
        <sz val="12"/>
        <color theme="1" tint="0.34999001026153564"/>
        <rFont val="Century Gothic"/>
        <family val="2"/>
      </rPr>
      <t>2</t>
    </r>
    <r>
      <rPr>
        <b/>
        <i/>
        <sz val="12"/>
        <color theme="1" tint="0.34999001026153564"/>
        <rFont val="Century Gothic"/>
        <family val="2"/>
      </rPr>
      <t>eq/ USD)</t>
    </r>
  </si>
  <si>
    <t>Empresas que cuentan con fuentes naturales de captación de agua, por tipo de actividad económica y según fuente de captación</t>
  </si>
  <si>
    <t>TABLA 14. Empresas que cuentan con fuentes naturales de captación de agua, por tipo de actividad económica y según fuente de captación</t>
  </si>
  <si>
    <r>
      <t>INDICADOR 5. Intensidad de generación de CO</t>
    </r>
    <r>
      <rPr>
        <vertAlign val="subscript"/>
        <sz val="11"/>
        <color theme="1" tint="0.34999001026153564"/>
        <rFont val="Century Gothic"/>
        <family val="2"/>
      </rPr>
      <t>2</t>
    </r>
    <r>
      <rPr>
        <sz val="11"/>
        <color theme="1" tint="0.34999001026153564"/>
        <rFont val="Century Gothic"/>
        <family val="2"/>
      </rPr>
      <t xml:space="preserve"> (kg CO</t>
    </r>
    <r>
      <rPr>
        <vertAlign val="subscript"/>
        <sz val="11"/>
        <color theme="1" tint="0.34999001026153564"/>
        <rFont val="Century Gothic"/>
        <family val="2"/>
      </rPr>
      <t>2</t>
    </r>
    <r>
      <rPr>
        <sz val="11"/>
        <color theme="1" tint="0.34999001026153564"/>
        <rFont val="Century Gothic"/>
        <family val="2"/>
      </rPr>
      <t>eq/ USD)</t>
    </r>
  </si>
  <si>
    <r>
      <t>INDICADOR 6. Intensidad de uso de agua (m</t>
    </r>
    <r>
      <rPr>
        <vertAlign val="superscript"/>
        <sz val="11"/>
        <color theme="1" tint="0.34999001026153564"/>
        <rFont val="Century Gothic"/>
        <family val="2"/>
      </rPr>
      <t>3</t>
    </r>
    <r>
      <rPr>
        <sz val="11"/>
        <color theme="1" tint="0.34999001026153564"/>
        <rFont val="Century Gothic"/>
        <family val="2"/>
      </rPr>
      <t xml:space="preserve"> H</t>
    </r>
    <r>
      <rPr>
        <vertAlign val="subscript"/>
        <sz val="11"/>
        <color theme="1" tint="0.34999001026153564"/>
        <rFont val="Century Gothic"/>
        <family val="2"/>
      </rPr>
      <t>2</t>
    </r>
    <r>
      <rPr>
        <sz val="11"/>
        <color theme="1" tint="0.34999001026153564"/>
        <rFont val="Century Gothic"/>
        <family val="2"/>
      </rPr>
      <t>O / USD)</t>
    </r>
  </si>
  <si>
    <r>
      <t>(m</t>
    </r>
    <r>
      <rPr>
        <b/>
        <vertAlign val="superscript"/>
        <sz val="9"/>
        <color theme="1" tint="0.34999001026153564"/>
        <rFont val="Century Gothic"/>
        <family val="2"/>
      </rPr>
      <t>3</t>
    </r>
    <r>
      <rPr>
        <b/>
        <sz val="9"/>
        <color theme="1" tint="0.34999001026153564"/>
        <rFont val="Century Gothic"/>
        <family val="2"/>
      </rPr>
      <t xml:space="preserve"> H</t>
    </r>
    <r>
      <rPr>
        <b/>
        <vertAlign val="subscript"/>
        <sz val="9"/>
        <color theme="1" tint="0.34999001026153564"/>
        <rFont val="Century Gothic"/>
        <family val="2"/>
      </rPr>
      <t>2</t>
    </r>
    <r>
      <rPr>
        <b/>
        <sz val="9"/>
        <color theme="1" tint="0.34999001026153564"/>
        <rFont val="Century Gothic"/>
        <family val="2"/>
      </rPr>
      <t>O / 1,000 USD)</t>
    </r>
  </si>
  <si>
    <t>CONTENIDO</t>
  </si>
  <si>
    <t>ENCUESTA ESTRUCTURAL EMPRESARIAL 2018</t>
  </si>
  <si>
    <t>FUENTE: INEC -Módulo de Información Ambiental Económica de la Encuesta Estructural Empresarial 2018</t>
  </si>
  <si>
    <t>FUENTE: INEC - Módulo de Información Ambiental Económica de la Encuesta Estructural Empresarial 2018</t>
  </si>
  <si>
    <t>Actividades de servicios administrativos y de apoyo</t>
  </si>
  <si>
    <t>* Otras actividades = Actividades de alojamiento y de servicios de comidas; Actividades financieras y de seguros; Actividades inmobiliarias; Artes, entretenimiento, recreación; Otras actividades de servicios</t>
  </si>
  <si>
    <t xml:space="preserve"> Proporción de empresas con certificación ISO 14001:2015 en el año 2018 (%) </t>
  </si>
  <si>
    <t xml:space="preserve"> Proporción de empresas que realizaron inversión ambiental en el año 2018 (%)</t>
  </si>
  <si>
    <t xml:space="preserve"> Proporción de empresas que producen energías renovables en el año 2018 (%)</t>
  </si>
  <si>
    <t>(2018_USD)</t>
  </si>
  <si>
    <t>Empresas con certificación ISO 14001:2015</t>
  </si>
  <si>
    <t>MÓDULO DE INFORMACIÓN AMBIENTAL ECONÓMICA EN EMPRESAS 2018</t>
  </si>
  <si>
    <t>Volúmenes de aguas residuales generadas en el proceso productivo, por actividad económica y según tipo de tratamiento dado *</t>
  </si>
  <si>
    <t>* Se excluyen las empresas del sector E. Distribución de agua, alcantarillado, gestión de desechos y saneamiento, debido a que casi todas son EP de alcantarillado, las cuales suelen incluir aguas servidas de las ciudades.</t>
  </si>
  <si>
    <t>Mediana empresa "A"</t>
  </si>
  <si>
    <t>Mediana empresa "B"</t>
  </si>
  <si>
    <r>
      <t xml:space="preserve"> Intensidad de uso de agua (m</t>
    </r>
    <r>
      <rPr>
        <b/>
        <i/>
        <vertAlign val="superscript"/>
        <sz val="12"/>
        <color theme="1" tint="0.34999001026153564"/>
        <rFont val="Century Gothic"/>
        <family val="2"/>
      </rPr>
      <t>3</t>
    </r>
    <r>
      <rPr>
        <b/>
        <i/>
        <sz val="12"/>
        <color theme="1" tint="0.34999001026153564"/>
        <rFont val="Century Gothic"/>
        <family val="2"/>
      </rPr>
      <t xml:space="preserve"> H</t>
    </r>
    <r>
      <rPr>
        <b/>
        <i/>
        <vertAlign val="subscript"/>
        <sz val="12"/>
        <color theme="1" tint="0.34999001026153564"/>
        <rFont val="Century Gothic"/>
        <family val="2"/>
      </rPr>
      <t>2</t>
    </r>
    <r>
      <rPr>
        <b/>
        <i/>
        <sz val="12"/>
        <color theme="1" tint="0.34999001026153564"/>
        <rFont val="Century Gothic"/>
        <family val="2"/>
      </rPr>
      <t>O / 1,000 USD)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</si>
</sst>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##0"/>
    <numFmt numFmtId="165" formatCode="###0.00"/>
    <numFmt numFmtId="166" formatCode="###0.0%"/>
    <numFmt numFmtId="167" formatCode="_(* #,##0.0000_);_(* \(#,##0.0000\);_(* &quot;-&quot;??_);_(@_)"/>
    <numFmt numFmtId="168" formatCode="0.000%"/>
    <numFmt numFmtId="169" formatCode="###0.00%"/>
  </numFmts>
  <fonts count="31">
    <font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14"/>
      <name val="Century Gothic"/>
      <family val="2"/>
    </font>
    <font>
      <b/>
      <sz val="12"/>
      <color theme="1" tint="0.34999001026153564"/>
      <name val="Century Gothic"/>
      <family val="2"/>
    </font>
    <font>
      <sz val="11"/>
      <color theme="1" tint="0.34999001026153564"/>
      <name val="Century Gothic"/>
      <family val="2"/>
    </font>
    <font>
      <sz val="14"/>
      <name val="Century Gothic"/>
      <family val="2"/>
    </font>
    <font>
      <sz val="12"/>
      <color theme="1" tint="0.34999001026153564"/>
      <name val="Century Gothic"/>
      <family val="2"/>
    </font>
    <font>
      <b/>
      <i/>
      <sz val="12"/>
      <color theme="1" tint="0.34999001026153564"/>
      <name val="Century Gothic"/>
      <family val="2"/>
    </font>
    <font>
      <sz val="9"/>
      <color theme="1" tint="0.34999001026153564"/>
      <name val="Century Gothic"/>
      <family val="2"/>
    </font>
    <font>
      <b/>
      <sz val="9"/>
      <color theme="1" tint="0.34999001026153564"/>
      <name val="Century Gothic"/>
      <family val="2"/>
    </font>
    <font>
      <u val="single"/>
      <sz val="10"/>
      <color theme="9" tint="-0.24993999302387238"/>
      <name val="Arial"/>
      <family val="2"/>
    </font>
    <font>
      <u val="single"/>
      <sz val="10"/>
      <color rgb="FFFFC000"/>
      <name val="Arial"/>
      <family val="2"/>
    </font>
    <font>
      <b/>
      <sz val="9"/>
      <color theme="1" tint="0.34999001026153564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1" tint="0.24998000264167786"/>
      <name val="Century Gothic"/>
      <family val="2"/>
    </font>
    <font>
      <sz val="14"/>
      <color theme="1" tint="0.24998000264167786"/>
      <name val="Century Gothic"/>
      <family val="2"/>
    </font>
    <font>
      <b/>
      <sz val="11"/>
      <color theme="1"/>
      <name val="Calibri"/>
      <family val="2"/>
      <scheme val="minor"/>
    </font>
    <font>
      <b/>
      <vertAlign val="subscript"/>
      <sz val="9"/>
      <color theme="1" tint="0.34999001026153564"/>
      <name val="Century Gothic"/>
      <family val="2"/>
    </font>
    <font>
      <b/>
      <vertAlign val="superscript"/>
      <sz val="9"/>
      <color theme="1" tint="0.34999001026153564"/>
      <name val="Century Gothic"/>
      <family val="2"/>
    </font>
    <font>
      <b/>
      <i/>
      <vertAlign val="subscript"/>
      <sz val="12"/>
      <color theme="1" tint="0.34999001026153564"/>
      <name val="Century Gothic"/>
      <family val="2"/>
    </font>
    <font>
      <b/>
      <i/>
      <vertAlign val="superscript"/>
      <sz val="12"/>
      <color theme="1" tint="0.34999001026153564"/>
      <name val="Century Gothic"/>
      <family val="2"/>
    </font>
    <font>
      <sz val="8"/>
      <color theme="1" tint="0.34999001026153564"/>
      <name val="Century Gothic"/>
      <family val="2"/>
    </font>
    <font>
      <sz val="9"/>
      <color indexed="60"/>
      <name val="Arial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vertAlign val="subscript"/>
      <sz val="11"/>
      <color theme="1" tint="0.34999001026153564"/>
      <name val="Century Gothic"/>
      <family val="2"/>
    </font>
    <font>
      <vertAlign val="superscript"/>
      <sz val="11"/>
      <color theme="1" tint="0.34999001026153564"/>
      <name val="Century Gothic"/>
      <family val="2"/>
    </font>
    <font>
      <sz val="8"/>
      <color indexed="60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FDCD09"/>
      </left>
      <right/>
      <top/>
      <bottom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</border>
    <border>
      <left style="thin">
        <color rgb="FFFFC000"/>
      </left>
      <right/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/>
      <bottom style="thin">
        <color rgb="FFFFC000"/>
      </bottom>
    </border>
    <border>
      <left style="thin">
        <color rgb="FFFFC000"/>
      </left>
      <right/>
      <top/>
      <bottom style="thin">
        <color rgb="FFFFC000"/>
      </bottom>
    </border>
    <border>
      <left style="thin">
        <color rgb="FFFFC000"/>
      </left>
      <right/>
      <top/>
      <bottom/>
    </border>
    <border>
      <left style="thin">
        <color rgb="FFFFC000"/>
      </left>
      <right style="thin">
        <color rgb="FFFFC000"/>
      </right>
      <top style="thin">
        <color rgb="FFFFC000"/>
      </top>
      <bottom/>
    </border>
    <border>
      <left style="thin">
        <color rgb="FFFFC000"/>
      </left>
      <right style="thin">
        <color rgb="FFFFC000"/>
      </right>
      <top/>
      <bottom style="medium"/>
    </border>
    <border>
      <left style="thin">
        <color rgb="FFFFC000"/>
      </left>
      <right style="thin">
        <color rgb="FFFFC000"/>
      </right>
      <top style="thin">
        <color rgb="FFFFC000"/>
      </top>
      <bottom style="medium"/>
    </border>
    <border>
      <left style="thin">
        <color rgb="FFFFC000"/>
      </left>
      <right/>
      <top style="thin">
        <color rgb="FFFFC000"/>
      </top>
      <bottom style="medium"/>
    </border>
    <border>
      <left/>
      <right/>
      <top style="thin">
        <color rgb="FFFFC000"/>
      </top>
      <bottom style="thin">
        <color rgb="FFFFC000"/>
      </bottom>
    </border>
    <border>
      <left/>
      <right style="thin">
        <color rgb="FFFFC000"/>
      </right>
      <top style="thin">
        <color rgb="FFFFC000"/>
      </top>
      <bottom style="thin">
        <color rgb="FFFFC000"/>
      </bottom>
    </border>
    <border>
      <left/>
      <right/>
      <top style="thin">
        <color rgb="FFFFC000"/>
      </top>
      <bottom/>
    </border>
    <border>
      <left style="thin">
        <color theme="9"/>
      </left>
      <right/>
      <top style="thin">
        <color rgb="FFFFC000"/>
      </top>
      <bottom style="thin">
        <color rgb="FFFFC000"/>
      </bottom>
    </border>
    <border>
      <left/>
      <right style="thin">
        <color theme="9"/>
      </right>
      <top style="thin">
        <color rgb="FFFFC000"/>
      </top>
      <bottom style="thin">
        <color rgb="FFFFC000"/>
      </bottom>
    </border>
    <border>
      <left style="thin">
        <color rgb="FFFFC000"/>
      </left>
      <right style="thin">
        <color rgb="FFFFC000"/>
      </right>
      <top/>
      <bottom/>
    </border>
    <border>
      <left/>
      <right/>
      <top/>
      <bottom style="thin">
        <color indexed="22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0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3" fontId="8" fillId="3" borderId="2" xfId="0" applyNumberFormat="1" applyFont="1" applyFill="1" applyBorder="1" applyAlignment="1">
      <alignment horizontal="right" vertical="center"/>
    </xf>
    <xf numFmtId="0" fontId="9" fillId="0" borderId="2" xfId="0" applyFont="1" applyBorder="1"/>
    <xf numFmtId="3" fontId="9" fillId="3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11" fillId="0" borderId="0" xfId="22" applyFont="1" applyAlignment="1">
      <alignment horizontal="center" vertical="center"/>
    </xf>
    <xf numFmtId="0" fontId="8" fillId="0" borderId="0" xfId="0" applyFont="1"/>
    <xf numFmtId="10" fontId="9" fillId="0" borderId="2" xfId="0" applyNumberFormat="1" applyFont="1" applyBorder="1" applyAlignment="1">
      <alignment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0" fillId="0" borderId="0" xfId="0" applyBorder="1"/>
    <xf numFmtId="10" fontId="8" fillId="0" borderId="3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10" fontId="9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vertical="center"/>
    </xf>
    <xf numFmtId="0" fontId="13" fillId="0" borderId="0" xfId="0" applyFont="1"/>
    <xf numFmtId="0" fontId="9" fillId="0" borderId="2" xfId="29" applyFont="1" applyBorder="1" applyAlignment="1">
      <alignment horizontal="left" wrapText="1"/>
      <protection/>
    </xf>
    <xf numFmtId="0" fontId="9" fillId="0" borderId="2" xfId="30" applyFont="1" applyBorder="1" applyAlignment="1">
      <alignment horizontal="left" wrapText="1"/>
      <protection/>
    </xf>
    <xf numFmtId="0" fontId="8" fillId="0" borderId="2" xfId="30" applyFont="1" applyBorder="1" applyAlignment="1">
      <alignment horizontal="left" vertical="top" wrapText="1"/>
      <protection/>
    </xf>
    <xf numFmtId="10" fontId="8" fillId="0" borderId="2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4" borderId="2" xfId="31" applyFont="1" applyFill="1" applyBorder="1" applyAlignment="1">
      <alignment horizontal="center" wrapText="1"/>
      <protection/>
    </xf>
    <xf numFmtId="0" fontId="9" fillId="4" borderId="2" xfId="31" applyFont="1" applyFill="1" applyBorder="1" applyAlignment="1">
      <alignment horizontal="center" vertical="center" wrapText="1"/>
      <protection/>
    </xf>
    <xf numFmtId="4" fontId="9" fillId="3" borderId="4" xfId="0" applyNumberFormat="1" applyFont="1" applyFill="1" applyBorder="1" applyAlignment="1">
      <alignment horizontal="right" vertical="center"/>
    </xf>
    <xf numFmtId="10" fontId="9" fillId="0" borderId="5" xfId="0" applyNumberFormat="1" applyFont="1" applyBorder="1" applyAlignment="1">
      <alignment horizontal="right" vertical="center"/>
    </xf>
    <xf numFmtId="0" fontId="9" fillId="4" borderId="2" xfId="33" applyFont="1" applyFill="1" applyBorder="1" applyAlignment="1">
      <alignment horizontal="center" wrapText="1"/>
      <protection/>
    </xf>
    <xf numFmtId="3" fontId="8" fillId="3" borderId="2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10" fontId="9" fillId="3" borderId="2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3" fontId="9" fillId="4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left" vertical="center"/>
    </xf>
    <xf numFmtId="0" fontId="8" fillId="3" borderId="2" xfId="35" applyFont="1" applyFill="1" applyBorder="1" applyAlignment="1">
      <alignment horizontal="left" vertical="top" wrapText="1"/>
      <protection/>
    </xf>
    <xf numFmtId="0" fontId="8" fillId="3" borderId="2" xfId="36" applyFont="1" applyFill="1" applyBorder="1" applyAlignment="1">
      <alignment horizontal="left" vertical="top" wrapText="1"/>
      <protection/>
    </xf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/>
    </xf>
    <xf numFmtId="166" fontId="8" fillId="3" borderId="2" xfId="0" applyNumberFormat="1" applyFont="1" applyFill="1" applyBorder="1" applyAlignment="1">
      <alignment vertical="center"/>
    </xf>
    <xf numFmtId="0" fontId="8" fillId="0" borderId="0" xfId="21" applyFont="1" applyBorder="1" applyAlignment="1">
      <alignment horizontal="left" vertical="top" wrapText="1"/>
      <protection/>
    </xf>
    <xf numFmtId="4" fontId="9" fillId="3" borderId="2" xfId="0" applyNumberFormat="1" applyFont="1" applyFill="1" applyBorder="1" applyAlignment="1">
      <alignment horizontal="right" vertical="center"/>
    </xf>
    <xf numFmtId="4" fontId="8" fillId="3" borderId="2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0" fontId="8" fillId="0" borderId="2" xfId="0" applyNumberFormat="1" applyFont="1" applyBorder="1" applyAlignment="1">
      <alignment horizontal="right" vertical="center"/>
    </xf>
    <xf numFmtId="10" fontId="9" fillId="0" borderId="2" xfId="0" applyNumberFormat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21" applyFont="1" applyBorder="1" applyAlignment="1">
      <alignment horizontal="left" vertical="top" wrapText="1"/>
      <protection/>
    </xf>
    <xf numFmtId="0" fontId="8" fillId="0" borderId="2" xfId="31" applyFont="1" applyBorder="1" applyAlignment="1">
      <alignment horizontal="left" vertical="center" wrapText="1"/>
      <protection/>
    </xf>
    <xf numFmtId="0" fontId="8" fillId="0" borderId="2" xfId="31" applyFont="1" applyBorder="1" applyAlignment="1">
      <alignment horizontal="left" vertical="top" wrapText="1"/>
      <protection/>
    </xf>
    <xf numFmtId="0" fontId="9" fillId="0" borderId="2" xfId="31" applyFont="1" applyBorder="1" applyAlignment="1">
      <alignment horizontal="left" vertical="top" wrapText="1"/>
      <protection/>
    </xf>
    <xf numFmtId="0" fontId="8" fillId="0" borderId="0" xfId="21" applyFont="1" applyBorder="1" applyAlignment="1">
      <alignment vertical="top" wrapText="1"/>
      <protection/>
    </xf>
    <xf numFmtId="10" fontId="9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10" fontId="8" fillId="0" borderId="2" xfId="20" applyNumberFormat="1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10" fontId="9" fillId="0" borderId="2" xfId="20" applyNumberFormat="1" applyFont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21" applyFont="1" applyBorder="1" applyAlignment="1">
      <alignment horizontal="left" vertical="top" wrapText="1"/>
      <protection/>
    </xf>
    <xf numFmtId="0" fontId="9" fillId="4" borderId="2" xfId="31" applyFont="1" applyFill="1" applyBorder="1" applyAlignment="1">
      <alignment horizontal="center" vertical="center" wrapText="1"/>
      <protection/>
    </xf>
    <xf numFmtId="0" fontId="8" fillId="0" borderId="2" xfId="30" applyFont="1" applyBorder="1" applyAlignment="1">
      <alignment horizontal="left" vertical="top" wrapText="1"/>
      <protection/>
    </xf>
    <xf numFmtId="4" fontId="8" fillId="3" borderId="3" xfId="0" applyNumberFormat="1" applyFont="1" applyFill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right" vertical="center"/>
    </xf>
    <xf numFmtId="10" fontId="8" fillId="0" borderId="3" xfId="0" applyNumberFormat="1" applyFont="1" applyBorder="1" applyAlignment="1">
      <alignment horizontal="right" vertical="center"/>
    </xf>
    <xf numFmtId="0" fontId="9" fillId="0" borderId="2" xfId="32" applyFont="1" applyBorder="1" applyAlignment="1">
      <alignment horizontal="center" wrapText="1"/>
      <protection/>
    </xf>
    <xf numFmtId="0" fontId="8" fillId="0" borderId="2" xfId="32" applyFont="1" applyBorder="1" applyAlignment="1">
      <alignment horizontal="left" vertical="top" wrapText="1"/>
      <protection/>
    </xf>
    <xf numFmtId="10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/>
    </xf>
    <xf numFmtId="4" fontId="9" fillId="3" borderId="2" xfId="0" applyNumberFormat="1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/>
    </xf>
    <xf numFmtId="10" fontId="9" fillId="0" borderId="2" xfId="0" applyNumberFormat="1" applyFont="1" applyBorder="1" applyAlignment="1">
      <alignment horizontal="right" vertical="center"/>
    </xf>
    <xf numFmtId="10" fontId="9" fillId="0" borderId="3" xfId="0" applyNumberFormat="1" applyFont="1" applyBorder="1" applyAlignment="1">
      <alignment vertical="center"/>
    </xf>
    <xf numFmtId="10" fontId="8" fillId="0" borderId="2" xfId="0" applyNumberFormat="1" applyFont="1" applyBorder="1" applyAlignment="1">
      <alignment vertical="center"/>
    </xf>
    <xf numFmtId="0" fontId="23" fillId="0" borderId="0" xfId="21" applyFont="1" applyBorder="1" applyAlignment="1">
      <alignment horizontal="left" vertical="top" wrapText="1"/>
      <protection/>
    </xf>
    <xf numFmtId="0" fontId="8" fillId="0" borderId="2" xfId="29" applyFont="1" applyFill="1" applyBorder="1" applyAlignment="1">
      <alignment horizontal="left" vertical="top" wrapText="1"/>
      <protection/>
    </xf>
    <xf numFmtId="3" fontId="9" fillId="3" borderId="4" xfId="0" applyNumberFormat="1" applyFont="1" applyFill="1" applyBorder="1" applyAlignment="1">
      <alignment horizontal="right" vertical="center"/>
    </xf>
    <xf numFmtId="0" fontId="8" fillId="0" borderId="0" xfId="31" applyFont="1" applyBorder="1" applyAlignment="1">
      <alignment horizontal="left" vertical="top" wrapText="1"/>
      <protection/>
    </xf>
    <xf numFmtId="3" fontId="8" fillId="3" borderId="0" xfId="0" applyNumberFormat="1" applyFont="1" applyFill="1" applyBorder="1" applyAlignment="1">
      <alignment horizontal="right" vertical="center"/>
    </xf>
    <xf numFmtId="10" fontId="8" fillId="0" borderId="0" xfId="0" applyNumberFormat="1" applyFont="1" applyBorder="1" applyAlignment="1">
      <alignment horizontal="right" vertical="center"/>
    </xf>
    <xf numFmtId="0" fontId="1" fillId="0" borderId="0" xfId="38">
      <alignment/>
      <protection/>
    </xf>
    <xf numFmtId="0" fontId="8" fillId="0" borderId="2" xfId="0" applyFont="1" applyBorder="1" applyAlignment="1">
      <alignment horizontal="left" wrapText="1"/>
    </xf>
    <xf numFmtId="0" fontId="1" fillId="0" borderId="0" xfId="39">
      <alignment/>
      <protection/>
    </xf>
    <xf numFmtId="164" fontId="24" fillId="0" borderId="0" xfId="39" applyNumberFormat="1" applyFont="1" applyBorder="1" applyAlignment="1">
      <alignment horizontal="right" vertical="top"/>
      <protection/>
    </xf>
    <xf numFmtId="10" fontId="8" fillId="3" borderId="2" xfId="20" applyNumberFormat="1" applyFont="1" applyFill="1" applyBorder="1" applyAlignment="1">
      <alignment horizontal="right" vertical="center"/>
    </xf>
    <xf numFmtId="10" fontId="1" fillId="0" borderId="0" xfId="20" applyNumberFormat="1" applyFont="1"/>
    <xf numFmtId="43" fontId="1" fillId="0" borderId="0" xfId="37" applyFont="1"/>
    <xf numFmtId="10" fontId="24" fillId="0" borderId="0" xfId="20" applyNumberFormat="1" applyFont="1" applyBorder="1" applyAlignment="1">
      <alignment horizontal="right" vertical="top"/>
    </xf>
    <xf numFmtId="0" fontId="9" fillId="0" borderId="2" xfId="30" applyFont="1" applyBorder="1" applyAlignment="1">
      <alignment horizontal="center" wrapText="1"/>
      <protection/>
    </xf>
    <xf numFmtId="10" fontId="24" fillId="0" borderId="0" xfId="20" applyNumberFormat="1" applyFont="1" applyBorder="1" applyAlignment="1">
      <alignment horizontal="right" vertical="center"/>
    </xf>
    <xf numFmtId="10" fontId="0" fillId="0" borderId="0" xfId="20" applyNumberFormat="1" applyFont="1"/>
    <xf numFmtId="0" fontId="9" fillId="0" borderId="2" xfId="0" applyFont="1" applyBorder="1" applyAlignment="1">
      <alignment horizontal="center"/>
    </xf>
    <xf numFmtId="43" fontId="24" fillId="0" borderId="0" xfId="37" applyFont="1" applyBorder="1" applyAlignment="1">
      <alignment horizontal="right" vertical="top"/>
    </xf>
    <xf numFmtId="167" fontId="24" fillId="0" borderId="0" xfId="37" applyNumberFormat="1" applyFont="1" applyBorder="1" applyAlignment="1">
      <alignment horizontal="right" vertical="top"/>
    </xf>
    <xf numFmtId="43" fontId="0" fillId="0" borderId="0" xfId="37" applyFont="1" applyBorder="1"/>
    <xf numFmtId="0" fontId="7" fillId="3" borderId="0" xfId="0" applyFont="1" applyFill="1" applyAlignment="1">
      <alignment horizontal="left"/>
    </xf>
    <xf numFmtId="0" fontId="8" fillId="0" borderId="0" xfId="21" applyFont="1" applyBorder="1" applyAlignment="1">
      <alignment horizontal="left" vertical="top" wrapText="1"/>
      <protection/>
    </xf>
    <xf numFmtId="0" fontId="9" fillId="4" borderId="2" xfId="33" applyFont="1" applyFill="1" applyBorder="1" applyAlignment="1">
      <alignment horizontal="center" wrapText="1"/>
      <protection/>
    </xf>
    <xf numFmtId="0" fontId="25" fillId="0" borderId="0" xfId="0" applyFont="1"/>
    <xf numFmtId="168" fontId="1" fillId="0" borderId="0" xfId="20" applyNumberFormat="1" applyFont="1"/>
    <xf numFmtId="4" fontId="25" fillId="0" borderId="0" xfId="0" applyNumberFormat="1" applyFont="1"/>
    <xf numFmtId="10" fontId="26" fillId="0" borderId="0" xfId="20" applyNumberFormat="1" applyFont="1"/>
    <xf numFmtId="0" fontId="8" fillId="0" borderId="0" xfId="21" applyFont="1" applyBorder="1" applyAlignment="1">
      <alignment horizontal="left" vertical="top" wrapText="1"/>
      <protection/>
    </xf>
    <xf numFmtId="0" fontId="1" fillId="0" borderId="0" xfId="40">
      <alignment/>
      <protection/>
    </xf>
    <xf numFmtId="0" fontId="7" fillId="3" borderId="0" xfId="0" applyFont="1" applyFill="1" applyAlignment="1">
      <alignment/>
    </xf>
    <xf numFmtId="0" fontId="8" fillId="0" borderId="0" xfId="21" applyFont="1" applyBorder="1" applyAlignment="1">
      <alignment horizontal="left" vertical="top" wrapText="1"/>
      <protection/>
    </xf>
    <xf numFmtId="0" fontId="9" fillId="4" borderId="2" xfId="0" applyFont="1" applyFill="1" applyBorder="1" applyAlignment="1">
      <alignment horizontal="center" vertical="center" wrapText="1"/>
    </xf>
    <xf numFmtId="0" fontId="0" fillId="0" borderId="6" xfId="0" applyBorder="1"/>
    <xf numFmtId="169" fontId="8" fillId="3" borderId="2" xfId="0" applyNumberFormat="1" applyFont="1" applyFill="1" applyBorder="1" applyAlignment="1">
      <alignment vertical="center"/>
    </xf>
    <xf numFmtId="0" fontId="1" fillId="0" borderId="0" xfId="41">
      <alignment/>
      <protection/>
    </xf>
    <xf numFmtId="0" fontId="1" fillId="0" borderId="0" xfId="42">
      <alignment/>
      <protection/>
    </xf>
    <xf numFmtId="0" fontId="29" fillId="0" borderId="0" xfId="42" applyFont="1" applyFill="1" applyBorder="1" applyAlignment="1">
      <alignment horizontal="left" vertical="top" wrapText="1"/>
      <protection/>
    </xf>
    <xf numFmtId="165" fontId="24" fillId="0" borderId="0" xfId="42" applyNumberFormat="1" applyFont="1" applyBorder="1" applyAlignment="1">
      <alignment horizontal="right" vertical="top"/>
      <protection/>
    </xf>
    <xf numFmtId="164" fontId="24" fillId="0" borderId="0" xfId="42" applyNumberFormat="1" applyFont="1" applyBorder="1" applyAlignment="1">
      <alignment horizontal="right" vertical="top"/>
      <protection/>
    </xf>
    <xf numFmtId="0" fontId="24" fillId="0" borderId="0" xfId="42" applyFont="1" applyFill="1" applyBorder="1" applyAlignment="1">
      <alignment horizontal="left" vertical="top" wrapText="1"/>
      <protection/>
    </xf>
    <xf numFmtId="165" fontId="24" fillId="0" borderId="0" xfId="42" applyNumberFormat="1" applyFont="1" applyFill="1" applyBorder="1" applyAlignment="1">
      <alignment horizontal="right" vertical="top"/>
      <protection/>
    </xf>
    <xf numFmtId="164" fontId="24" fillId="0" borderId="0" xfId="42" applyNumberFormat="1" applyFont="1" applyFill="1" applyBorder="1" applyAlignment="1">
      <alignment horizontal="right" vertical="top"/>
      <protection/>
    </xf>
    <xf numFmtId="10" fontId="9" fillId="3" borderId="3" xfId="20" applyNumberFormat="1" applyFont="1" applyFill="1" applyBorder="1" applyAlignment="1">
      <alignment horizontal="right" vertical="center"/>
    </xf>
    <xf numFmtId="10" fontId="8" fillId="3" borderId="3" xfId="20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21" applyFont="1" applyBorder="1" applyAlignment="1">
      <alignment horizontal="left" vertical="top" wrapText="1"/>
      <protection/>
    </xf>
    <xf numFmtId="0" fontId="8" fillId="0" borderId="0" xfId="21" applyFont="1" applyBorder="1" applyAlignment="1">
      <alignment horizontal="left" vertical="top" wrapText="1"/>
      <protection/>
    </xf>
    <xf numFmtId="3" fontId="8" fillId="0" borderId="2" xfId="0" applyNumberFormat="1" applyFont="1" applyFill="1" applyBorder="1" applyAlignment="1">
      <alignment horizontal="right" vertical="center"/>
    </xf>
    <xf numFmtId="10" fontId="8" fillId="0" borderId="3" xfId="0" applyNumberFormat="1" applyFont="1" applyFill="1" applyBorder="1" applyAlignment="1">
      <alignment horizontal="right" vertical="center"/>
    </xf>
    <xf numFmtId="10" fontId="8" fillId="0" borderId="2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/>
    </xf>
    <xf numFmtId="0" fontId="1" fillId="0" borderId="0" xfId="43">
      <alignment/>
      <protection/>
    </xf>
    <xf numFmtId="0" fontId="3" fillId="5" borderId="0" xfId="0" applyFont="1" applyFill="1" applyAlignment="1">
      <alignment/>
    </xf>
    <xf numFmtId="164" fontId="30" fillId="0" borderId="0" xfId="44" applyNumberFormat="1" applyFont="1" applyBorder="1" applyAlignment="1">
      <alignment horizontal="right" vertical="center"/>
      <protection/>
    </xf>
    <xf numFmtId="0" fontId="1" fillId="0" borderId="0" xfId="44" applyBorder="1">
      <alignment/>
      <protection/>
    </xf>
    <xf numFmtId="4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10" fontId="9" fillId="0" borderId="3" xfId="0" applyNumberFormat="1" applyFont="1" applyFill="1" applyBorder="1" applyAlignment="1">
      <alignment/>
    </xf>
    <xf numFmtId="10" fontId="9" fillId="0" borderId="2" xfId="0" applyNumberFormat="1" applyFont="1" applyFill="1" applyBorder="1" applyAlignment="1">
      <alignment/>
    </xf>
    <xf numFmtId="10" fontId="8" fillId="0" borderId="3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3" xfId="0" applyNumberFormat="1" applyFont="1" applyFill="1" applyBorder="1" applyAlignment="1">
      <alignment vertical="center"/>
    </xf>
    <xf numFmtId="10" fontId="8" fillId="0" borderId="2" xfId="0" applyNumberFormat="1" applyFont="1" applyFill="1" applyBorder="1" applyAlignment="1">
      <alignment vertical="center"/>
    </xf>
    <xf numFmtId="3" fontId="8" fillId="0" borderId="0" xfId="21" applyNumberFormat="1" applyFont="1" applyBorder="1" applyAlignment="1">
      <alignment horizontal="left" vertical="top" wrapText="1"/>
      <protection/>
    </xf>
    <xf numFmtId="3" fontId="9" fillId="0" borderId="4" xfId="0" applyNumberFormat="1" applyFont="1" applyFill="1" applyBorder="1" applyAlignment="1">
      <alignment horizontal="right" vertical="center"/>
    </xf>
    <xf numFmtId="10" fontId="9" fillId="0" borderId="5" xfId="0" applyNumberFormat="1" applyFont="1" applyFill="1" applyBorder="1" applyAlignment="1">
      <alignment horizontal="righ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0" fontId="8" fillId="0" borderId="7" xfId="0" applyFont="1" applyBorder="1" applyAlignment="1">
      <alignment wrapText="1"/>
    </xf>
    <xf numFmtId="3" fontId="8" fillId="3" borderId="7" xfId="0" applyNumberFormat="1" applyFont="1" applyFill="1" applyBorder="1" applyAlignment="1">
      <alignment horizontal="right" vertical="center"/>
    </xf>
    <xf numFmtId="10" fontId="8" fillId="0" borderId="7" xfId="0" applyNumberFormat="1" applyFont="1" applyBorder="1" applyAlignment="1">
      <alignment horizontal="right" vertical="center"/>
    </xf>
    <xf numFmtId="3" fontId="8" fillId="3" borderId="4" xfId="0" applyNumberFormat="1" applyFont="1" applyFill="1" applyBorder="1" applyAlignment="1">
      <alignment vertical="center"/>
    </xf>
    <xf numFmtId="0" fontId="8" fillId="0" borderId="8" xfId="0" applyFont="1" applyBorder="1" applyAlignment="1">
      <alignment wrapText="1"/>
    </xf>
    <xf numFmtId="3" fontId="8" fillId="3" borderId="8" xfId="0" applyNumberFormat="1" applyFont="1" applyFill="1" applyBorder="1" applyAlignment="1">
      <alignment horizontal="right" vertical="center"/>
    </xf>
    <xf numFmtId="10" fontId="8" fillId="0" borderId="8" xfId="0" applyNumberFormat="1" applyFont="1" applyBorder="1" applyAlignment="1">
      <alignment horizontal="right" vertical="center"/>
    </xf>
    <xf numFmtId="4" fontId="8" fillId="3" borderId="7" xfId="0" applyNumberFormat="1" applyFont="1" applyFill="1" applyBorder="1" applyAlignment="1">
      <alignment horizontal="right" vertical="center"/>
    </xf>
    <xf numFmtId="4" fontId="8" fillId="3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wrapText="1"/>
    </xf>
    <xf numFmtId="4" fontId="8" fillId="3" borderId="9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0" fontId="8" fillId="0" borderId="9" xfId="0" applyNumberFormat="1" applyFon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vertical="center"/>
    </xf>
    <xf numFmtId="4" fontId="8" fillId="3" borderId="9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10" fontId="8" fillId="0" borderId="10" xfId="0" applyNumberFormat="1" applyFont="1" applyBorder="1" applyAlignment="1">
      <alignment vertical="center"/>
    </xf>
    <xf numFmtId="10" fontId="8" fillId="0" borderId="9" xfId="0" applyNumberFormat="1" applyFont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9" xfId="31" applyFont="1" applyBorder="1" applyAlignment="1">
      <alignment horizontal="left" vertical="top" wrapText="1"/>
      <protection/>
    </xf>
    <xf numFmtId="10" fontId="8" fillId="0" borderId="10" xfId="0" applyNumberFormat="1" applyFont="1" applyFill="1" applyBorder="1" applyAlignment="1">
      <alignment/>
    </xf>
    <xf numFmtId="10" fontId="8" fillId="0" borderId="9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right" vertical="center"/>
    </xf>
    <xf numFmtId="10" fontId="8" fillId="0" borderId="10" xfId="0" applyNumberFormat="1" applyFont="1" applyFill="1" applyBorder="1" applyAlignment="1">
      <alignment horizontal="right" vertical="center"/>
    </xf>
    <xf numFmtId="10" fontId="8" fillId="0" borderId="9" xfId="0" applyNumberFormat="1" applyFont="1" applyFill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0" fontId="1" fillId="0" borderId="0" xfId="45">
      <alignment/>
      <protection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0" borderId="13" xfId="21" applyFont="1" applyBorder="1" applyAlignment="1">
      <alignment horizontal="left" vertical="top" wrapText="1"/>
      <protection/>
    </xf>
    <xf numFmtId="0" fontId="9" fillId="4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4" borderId="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0" borderId="0" xfId="21" applyFont="1" applyBorder="1" applyAlignment="1">
      <alignment horizontal="left" vertical="top" wrapText="1"/>
      <protection/>
    </xf>
    <xf numFmtId="0" fontId="8" fillId="0" borderId="2" xfId="23" applyFont="1" applyBorder="1" applyAlignment="1">
      <alignment horizontal="left" vertical="top" wrapText="1"/>
      <protection/>
    </xf>
    <xf numFmtId="0" fontId="9" fillId="0" borderId="2" xfId="24" applyFont="1" applyBorder="1" applyAlignment="1">
      <alignment horizontal="left" wrapText="1"/>
      <protection/>
    </xf>
    <xf numFmtId="0" fontId="8" fillId="0" borderId="2" xfId="24" applyFont="1" applyBorder="1" applyAlignment="1">
      <alignment horizontal="left" vertical="top" wrapText="1"/>
      <protection/>
    </xf>
    <xf numFmtId="0" fontId="9" fillId="4" borderId="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/>
    </xf>
    <xf numFmtId="0" fontId="9" fillId="4" borderId="12" xfId="0" applyFont="1" applyFill="1" applyBorder="1" applyAlignment="1">
      <alignment horizontal="center" vertical="center" wrapText="1"/>
    </xf>
    <xf numFmtId="0" fontId="23" fillId="0" borderId="0" xfId="21" applyFont="1" applyBorder="1" applyAlignment="1">
      <alignment horizontal="left" vertical="top" wrapText="1"/>
      <protection/>
    </xf>
    <xf numFmtId="0" fontId="9" fillId="4" borderId="2" xfId="31" applyFont="1" applyFill="1" applyBorder="1" applyAlignment="1">
      <alignment horizontal="center" vertical="center" wrapText="1"/>
      <protection/>
    </xf>
    <xf numFmtId="0" fontId="9" fillId="4" borderId="14" xfId="31" applyFont="1" applyFill="1" applyBorder="1" applyAlignment="1">
      <alignment horizontal="center" vertical="center" wrapText="1"/>
      <protection/>
    </xf>
    <xf numFmtId="0" fontId="9" fillId="4" borderId="11" xfId="31" applyFont="1" applyFill="1" applyBorder="1" applyAlignment="1">
      <alignment horizontal="center" vertical="center" wrapText="1"/>
      <protection/>
    </xf>
    <xf numFmtId="0" fontId="9" fillId="4" borderId="15" xfId="31" applyFont="1" applyFill="1" applyBorder="1" applyAlignment="1">
      <alignment horizontal="center" vertical="center" wrapText="1"/>
      <protection/>
    </xf>
    <xf numFmtId="0" fontId="9" fillId="4" borderId="14" xfId="31" applyFont="1" applyFill="1" applyBorder="1" applyAlignment="1">
      <alignment horizontal="center" wrapText="1"/>
      <protection/>
    </xf>
    <xf numFmtId="0" fontId="9" fillId="4" borderId="12" xfId="31" applyFont="1" applyFill="1" applyBorder="1" applyAlignment="1">
      <alignment horizontal="center" wrapText="1"/>
      <protection/>
    </xf>
    <xf numFmtId="0" fontId="9" fillId="4" borderId="11" xfId="31" applyFont="1" applyFill="1" applyBorder="1" applyAlignment="1">
      <alignment horizontal="center" wrapText="1"/>
      <protection/>
    </xf>
    <xf numFmtId="0" fontId="9" fillId="4" borderId="3" xfId="31" applyFont="1" applyFill="1" applyBorder="1" applyAlignment="1">
      <alignment horizontal="center" wrapText="1"/>
      <protection/>
    </xf>
    <xf numFmtId="0" fontId="9" fillId="4" borderId="15" xfId="31" applyFont="1" applyFill="1" applyBorder="1" applyAlignment="1">
      <alignment horizontal="center" wrapText="1"/>
      <protection/>
    </xf>
    <xf numFmtId="0" fontId="9" fillId="4" borderId="2" xfId="31" applyFont="1" applyFill="1" applyBorder="1" applyAlignment="1">
      <alignment horizontal="center" wrapText="1"/>
      <protection/>
    </xf>
    <xf numFmtId="0" fontId="16" fillId="5" borderId="0" xfId="0" applyFont="1" applyFill="1" applyAlignment="1">
      <alignment horizontal="left" vertical="center" wrapText="1"/>
    </xf>
    <xf numFmtId="0" fontId="9" fillId="3" borderId="7" xfId="36" applyFont="1" applyFill="1" applyBorder="1" applyAlignment="1">
      <alignment horizontal="center" vertical="top" wrapText="1"/>
      <protection/>
    </xf>
    <xf numFmtId="0" fontId="9" fillId="3" borderId="4" xfId="36" applyFont="1" applyFill="1" applyBorder="1" applyAlignment="1">
      <alignment horizontal="center" vertical="top" wrapText="1"/>
      <protection/>
    </xf>
    <xf numFmtId="0" fontId="9" fillId="3" borderId="3" xfId="36" applyFont="1" applyFill="1" applyBorder="1" applyAlignment="1">
      <alignment horizontal="center" vertical="top" wrapText="1"/>
      <protection/>
    </xf>
    <xf numFmtId="0" fontId="9" fillId="3" borderId="12" xfId="36" applyFont="1" applyFill="1" applyBorder="1" applyAlignment="1">
      <alignment horizontal="center" vertical="top" wrapText="1"/>
      <protection/>
    </xf>
    <xf numFmtId="0" fontId="9" fillId="3" borderId="7" xfId="36" applyFont="1" applyFill="1" applyBorder="1" applyAlignment="1">
      <alignment horizontal="center" vertical="center" wrapText="1"/>
      <protection/>
    </xf>
    <xf numFmtId="0" fontId="9" fillId="3" borderId="16" xfId="36" applyFont="1" applyFill="1" applyBorder="1" applyAlignment="1">
      <alignment horizontal="center" vertical="center" wrapText="1"/>
      <protection/>
    </xf>
    <xf numFmtId="0" fontId="9" fillId="3" borderId="4" xfId="36" applyFont="1" applyFill="1" applyBorder="1" applyAlignment="1">
      <alignment horizontal="center" vertical="center" wrapText="1"/>
      <protection/>
    </xf>
    <xf numFmtId="0" fontId="9" fillId="3" borderId="7" xfId="35" applyFont="1" applyFill="1" applyBorder="1" applyAlignment="1">
      <alignment horizontal="left" vertical="center" wrapText="1"/>
      <protection/>
    </xf>
    <xf numFmtId="0" fontId="9" fillId="3" borderId="16" xfId="35" applyFont="1" applyFill="1" applyBorder="1" applyAlignment="1">
      <alignment horizontal="left" vertical="center" wrapText="1"/>
      <protection/>
    </xf>
    <xf numFmtId="0" fontId="9" fillId="3" borderId="2" xfId="35" applyFont="1" applyFill="1" applyBorder="1" applyAlignment="1">
      <alignment horizontal="left" vertical="top" wrapText="1"/>
      <protection/>
    </xf>
    <xf numFmtId="0" fontId="9" fillId="3" borderId="2" xfId="35" applyFont="1" applyFill="1" applyBorder="1" applyAlignment="1">
      <alignment horizontal="center" vertical="top" wrapText="1"/>
      <protection/>
    </xf>
    <xf numFmtId="0" fontId="9" fillId="3" borderId="7" xfId="34" applyFont="1" applyFill="1" applyBorder="1" applyAlignment="1">
      <alignment horizontal="center" vertical="center" wrapText="1"/>
      <protection/>
    </xf>
    <xf numFmtId="0" fontId="9" fillId="3" borderId="16" xfId="34" applyFont="1" applyFill="1" applyBorder="1" applyAlignment="1">
      <alignment horizontal="center" vertical="center" wrapText="1"/>
      <protection/>
    </xf>
    <xf numFmtId="0" fontId="9" fillId="3" borderId="4" xfId="34" applyFont="1" applyFill="1" applyBorder="1" applyAlignment="1">
      <alignment horizontal="center" vertical="center" wrapText="1"/>
      <protection/>
    </xf>
    <xf numFmtId="0" fontId="9" fillId="3" borderId="7" xfId="34" applyFont="1" applyFill="1" applyBorder="1" applyAlignment="1">
      <alignment horizontal="center" vertical="top" wrapText="1"/>
      <protection/>
    </xf>
    <xf numFmtId="0" fontId="9" fillId="3" borderId="4" xfId="34" applyFont="1" applyFill="1" applyBorder="1" applyAlignment="1">
      <alignment horizontal="center" vertical="top" wrapText="1"/>
      <protection/>
    </xf>
    <xf numFmtId="0" fontId="12" fillId="3" borderId="11" xfId="34" applyFont="1" applyFill="1" applyBorder="1" applyAlignment="1">
      <alignment horizontal="center" vertical="top"/>
      <protection/>
    </xf>
    <xf numFmtId="10" fontId="9" fillId="3" borderId="7" xfId="0" applyNumberFormat="1" applyFont="1" applyFill="1" applyBorder="1" applyAlignment="1">
      <alignment horizontal="center" vertical="center" wrapText="1"/>
    </xf>
    <xf numFmtId="10" fontId="9" fillId="3" borderId="16" xfId="0" applyNumberFormat="1" applyFont="1" applyFill="1" applyBorder="1" applyAlignment="1">
      <alignment horizontal="center" vertical="center" wrapText="1"/>
    </xf>
    <xf numFmtId="10" fontId="9" fillId="3" borderId="4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9" fillId="4" borderId="2" xfId="33" applyFont="1" applyFill="1" applyBorder="1" applyAlignment="1">
      <alignment horizontal="center" wrapText="1"/>
      <protection/>
    </xf>
    <xf numFmtId="0" fontId="12" fillId="3" borderId="17" xfId="33" applyFont="1" applyFill="1" applyBorder="1" applyAlignment="1">
      <alignment horizontal="center" vertical="top" wrapText="1"/>
      <protection/>
    </xf>
    <xf numFmtId="0" fontId="9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Hoja1" xfId="21"/>
    <cellStyle name="Hipervínculo 4" xfId="22"/>
    <cellStyle name="Normal_Hoja6" xfId="23"/>
    <cellStyle name="Normal_Hoja7" xfId="24"/>
    <cellStyle name="Normal 2" xfId="25"/>
    <cellStyle name="Porcentaje 3" xfId="26"/>
    <cellStyle name="Porcentaje 2" xfId="27"/>
    <cellStyle name="Hipervínculo 2" xfId="28"/>
    <cellStyle name="Normal_Hoja11" xfId="29"/>
    <cellStyle name="Normal_Hoja2" xfId="30"/>
    <cellStyle name="Normal_Cap.10.II.Tab.12" xfId="31"/>
    <cellStyle name="Normal_Hoja3" xfId="32"/>
    <cellStyle name="Normal_Indicador 1" xfId="33"/>
    <cellStyle name="Normal_Indicador 5" xfId="34"/>
    <cellStyle name="Normal_Indicador 6" xfId="35"/>
    <cellStyle name="Normal_Indicador 7" xfId="36"/>
    <cellStyle name="Millares" xfId="37"/>
    <cellStyle name="Normal_AGUA_Y_AGUA_RESIDUAL" xfId="38"/>
    <cellStyle name="Normal_RESIDUOS" xfId="39"/>
    <cellStyle name="Normal_INDICADORES" xfId="40"/>
    <cellStyle name="Normal_INDICADORES_1" xfId="41"/>
    <cellStyle name="Normal_INDICADORES_2" xfId="42"/>
    <cellStyle name="Normal_GESTION_AMBIENTAL_1" xfId="43"/>
    <cellStyle name="Normal_ENERGIA_COMBUSTIBLES" xfId="44"/>
    <cellStyle name="Normal_GESTION_AMBIENTAL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782425" cy="609600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782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77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342900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77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96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438150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77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114300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77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400050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353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4"/>
  <sheetViews>
    <sheetView showGridLines="0" tabSelected="1" workbookViewId="0" topLeftCell="A1">
      <selection activeCell="B10" sqref="B10:Q10"/>
    </sheetView>
  </sheetViews>
  <sheetFormatPr defaultColWidth="12" defaultRowHeight="11.25"/>
  <cols>
    <col min="1" max="1" width="11.33203125" style="0" customWidth="1"/>
    <col min="2" max="17" width="12.16015625" style="0" customWidth="1"/>
  </cols>
  <sheetData>
    <row r="6" spans="1:17" ht="18" customHeight="1">
      <c r="A6" s="184" t="s">
        <v>361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18" customHeight="1">
      <c r="A7" s="184" t="s">
        <v>371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10" spans="1:17" ht="15">
      <c r="A10" s="1" t="s">
        <v>23</v>
      </c>
      <c r="B10" s="185" t="s">
        <v>0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7" ht="15">
      <c r="A11" s="186" t="s">
        <v>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7" ht="18" customHeight="1">
      <c r="A12" s="2" t="s">
        <v>1</v>
      </c>
      <c r="B12" s="187" t="s">
        <v>31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9"/>
    </row>
    <row r="13" spans="1:17" ht="16.5">
      <c r="A13" s="2" t="s">
        <v>2</v>
      </c>
      <c r="B13" s="187" t="s">
        <v>246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</row>
    <row r="14" spans="1:17" ht="18" customHeight="1">
      <c r="A14" s="2" t="s">
        <v>3</v>
      </c>
      <c r="B14" s="187" t="s">
        <v>247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9"/>
    </row>
    <row r="15" spans="1:17" ht="16.5" customHeight="1">
      <c r="A15" s="181" t="s">
        <v>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</row>
    <row r="16" spans="1:17" ht="18" customHeight="1">
      <c r="A16" s="2" t="s">
        <v>4</v>
      </c>
      <c r="B16" s="187" t="s">
        <v>245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9"/>
    </row>
    <row r="17" spans="1:17" ht="18" customHeight="1">
      <c r="A17" s="2" t="s">
        <v>6</v>
      </c>
      <c r="B17" s="187" t="s">
        <v>244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</row>
    <row r="18" spans="1:17" ht="18" customHeight="1">
      <c r="A18" s="2" t="s">
        <v>9</v>
      </c>
      <c r="B18" s="187" t="s">
        <v>241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9"/>
    </row>
    <row r="19" spans="1:17" ht="16.5" customHeight="1">
      <c r="A19" s="2" t="s">
        <v>10</v>
      </c>
      <c r="B19" s="187" t="s">
        <v>242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9"/>
    </row>
    <row r="20" spans="1:17" ht="16.5" customHeight="1">
      <c r="A20" s="2" t="s">
        <v>11</v>
      </c>
      <c r="B20" s="187" t="s">
        <v>243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9"/>
    </row>
    <row r="21" spans="1:17" ht="16.5" customHeight="1">
      <c r="A21" s="181" t="s">
        <v>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3"/>
    </row>
    <row r="22" spans="1:17" ht="16.5" customHeight="1">
      <c r="A22" s="2" t="s">
        <v>13</v>
      </c>
      <c r="B22" s="187" t="s">
        <v>269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</row>
    <row r="23" spans="1:17" ht="18" customHeight="1">
      <c r="A23" s="2" t="s">
        <v>14</v>
      </c>
      <c r="B23" s="187" t="s">
        <v>288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9"/>
    </row>
    <row r="24" spans="1:17" ht="16.5" customHeight="1">
      <c r="A24" s="2" t="s">
        <v>15</v>
      </c>
      <c r="B24" s="187" t="s">
        <v>295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9"/>
    </row>
    <row r="25" spans="1:17" ht="18" customHeight="1">
      <c r="A25" s="2" t="s">
        <v>16</v>
      </c>
      <c r="B25" s="187" t="s">
        <v>303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9"/>
    </row>
    <row r="26" spans="1:17" ht="16.5" customHeight="1">
      <c r="A26" s="181" t="s">
        <v>12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3"/>
    </row>
    <row r="27" spans="1:17" ht="16.5" customHeight="1">
      <c r="A27" s="2" t="s">
        <v>17</v>
      </c>
      <c r="B27" s="187" t="s">
        <v>328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9"/>
    </row>
    <row r="28" spans="1:17" ht="16.5" customHeight="1">
      <c r="A28" s="2" t="s">
        <v>19</v>
      </c>
      <c r="B28" s="187" t="s">
        <v>356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</row>
    <row r="29" spans="1:17" ht="18.75" customHeight="1">
      <c r="A29" s="2" t="s">
        <v>20</v>
      </c>
      <c r="B29" s="187" t="s">
        <v>325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9"/>
    </row>
    <row r="30" spans="1:17" ht="18" customHeight="1">
      <c r="A30" s="2" t="s">
        <v>21</v>
      </c>
      <c r="B30" s="187" t="s">
        <v>326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</row>
    <row r="31" spans="1:17" ht="18" customHeight="1">
      <c r="A31" s="2" t="s">
        <v>22</v>
      </c>
      <c r="B31" s="187" t="s">
        <v>327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9"/>
    </row>
    <row r="32" spans="1:17" ht="16.5" customHeight="1">
      <c r="A32" s="181" t="s">
        <v>18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</row>
    <row r="33" spans="1:17" ht="18" customHeight="1">
      <c r="A33" s="2" t="s">
        <v>83</v>
      </c>
      <c r="B33" s="187" t="s">
        <v>321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9"/>
    </row>
    <row r="34" spans="1:17" ht="16.5" customHeight="1">
      <c r="A34" s="2" t="s">
        <v>253</v>
      </c>
      <c r="B34" s="187" t="s">
        <v>322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</row>
    <row r="35" spans="1:17" ht="18" customHeight="1">
      <c r="A35" s="2" t="s">
        <v>318</v>
      </c>
      <c r="B35" s="187" t="s">
        <v>323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9"/>
    </row>
    <row r="36" spans="1:17" ht="16.5" customHeight="1">
      <c r="A36" s="2" t="s">
        <v>320</v>
      </c>
      <c r="B36" s="187" t="s">
        <v>324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</row>
    <row r="37" spans="1:17" ht="16.5" customHeight="1">
      <c r="A37" s="181" t="s">
        <v>255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</row>
    <row r="38" spans="1:17" ht="18" customHeight="1">
      <c r="A38" s="2" t="s">
        <v>24</v>
      </c>
      <c r="B38" s="187" t="s">
        <v>178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9"/>
    </row>
    <row r="39" spans="1:17" ht="18" customHeight="1">
      <c r="A39" s="2" t="s">
        <v>25</v>
      </c>
      <c r="B39" s="187" t="s">
        <v>179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9"/>
    </row>
    <row r="40" spans="1:17" ht="18" customHeight="1">
      <c r="A40" s="2" t="s">
        <v>26</v>
      </c>
      <c r="B40" s="187" t="s">
        <v>32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9"/>
    </row>
    <row r="41" spans="1:17" ht="18" customHeight="1">
      <c r="A41" s="2" t="s">
        <v>27</v>
      </c>
      <c r="B41" s="187" t="s">
        <v>180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9"/>
    </row>
    <row r="42" spans="1:17" ht="18" customHeight="1">
      <c r="A42" s="2" t="s">
        <v>28</v>
      </c>
      <c r="B42" s="187" t="s">
        <v>357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9"/>
    </row>
    <row r="43" spans="1:17" ht="18" customHeight="1">
      <c r="A43" s="2" t="s">
        <v>29</v>
      </c>
      <c r="B43" s="187" t="s">
        <v>358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9"/>
    </row>
    <row r="44" spans="1:17" ht="18" customHeight="1">
      <c r="A44" s="2" t="s">
        <v>30</v>
      </c>
      <c r="B44" s="187" t="s">
        <v>254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9"/>
    </row>
  </sheetData>
  <mergeCells count="37">
    <mergeCell ref="B44:Q44"/>
    <mergeCell ref="B39:Q39"/>
    <mergeCell ref="B40:Q40"/>
    <mergeCell ref="B41:Q41"/>
    <mergeCell ref="B42:Q42"/>
    <mergeCell ref="B43:Q43"/>
    <mergeCell ref="B33:Q33"/>
    <mergeCell ref="B34:Q34"/>
    <mergeCell ref="B35:Q35"/>
    <mergeCell ref="B36:Q36"/>
    <mergeCell ref="B38:Q38"/>
    <mergeCell ref="B27:Q27"/>
    <mergeCell ref="B28:Q28"/>
    <mergeCell ref="B29:Q29"/>
    <mergeCell ref="B30:Q30"/>
    <mergeCell ref="B31:Q31"/>
    <mergeCell ref="B22:Q22"/>
    <mergeCell ref="B23:Q23"/>
    <mergeCell ref="B24:Q24"/>
    <mergeCell ref="B25:Q25"/>
    <mergeCell ref="A21:Q21"/>
    <mergeCell ref="A26:Q26"/>
    <mergeCell ref="A32:Q32"/>
    <mergeCell ref="A37:Q37"/>
    <mergeCell ref="A6:Q6"/>
    <mergeCell ref="A7:Q7"/>
    <mergeCell ref="B10:Q10"/>
    <mergeCell ref="A11:Q11"/>
    <mergeCell ref="A15:Q15"/>
    <mergeCell ref="B12:Q12"/>
    <mergeCell ref="B13:Q13"/>
    <mergeCell ref="B14:Q14"/>
    <mergeCell ref="B16:Q16"/>
    <mergeCell ref="B17:Q17"/>
    <mergeCell ref="B18:Q18"/>
    <mergeCell ref="B19:Q19"/>
    <mergeCell ref="B20:Q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91"/>
  <sheetViews>
    <sheetView showGridLines="0" workbookViewId="0" topLeftCell="A1">
      <selection activeCell="A8" sqref="A8"/>
    </sheetView>
  </sheetViews>
  <sheetFormatPr defaultColWidth="12" defaultRowHeight="11.25"/>
  <cols>
    <col min="1" max="1" width="39.33203125" style="0" customWidth="1"/>
    <col min="2" max="2" width="17.33203125" style="0" customWidth="1"/>
    <col min="5" max="6" width="18.33203125" style="0" customWidth="1"/>
    <col min="7" max="7" width="14.16015625" style="0" customWidth="1"/>
    <col min="9" max="9" width="14.83203125" style="0" customWidth="1"/>
    <col min="11" max="11" width="13.33203125" style="0" bestFit="1" customWidth="1"/>
  </cols>
  <sheetData>
    <row r="8" spans="1:15" ht="17.25">
      <c r="A8" s="129" t="s">
        <v>33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7.25">
      <c r="A9" s="195" t="s">
        <v>34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1" spans="1:15" ht="14.25" customHeight="1">
      <c r="A11" s="191" t="s">
        <v>43</v>
      </c>
      <c r="B11" s="200" t="s">
        <v>35</v>
      </c>
      <c r="C11" s="200"/>
      <c r="D11" s="196" t="s">
        <v>36</v>
      </c>
      <c r="E11" s="197"/>
      <c r="F11" s="196" t="s">
        <v>37</v>
      </c>
      <c r="G11" s="197"/>
      <c r="H11" s="39"/>
      <c r="I11" s="7" t="s">
        <v>360</v>
      </c>
      <c r="J11" s="39"/>
      <c r="K11" s="39"/>
      <c r="L11" s="39"/>
      <c r="M11" s="39"/>
      <c r="N11" s="39"/>
      <c r="O11" s="39"/>
    </row>
    <row r="12" spans="1:15" ht="14.25" customHeight="1">
      <c r="A12" s="191"/>
      <c r="B12" s="42" t="s">
        <v>194</v>
      </c>
      <c r="C12" s="42" t="s">
        <v>204</v>
      </c>
      <c r="D12" s="42" t="s">
        <v>194</v>
      </c>
      <c r="E12" s="42" t="s">
        <v>204</v>
      </c>
      <c r="F12" s="42" t="s">
        <v>194</v>
      </c>
      <c r="G12" s="42" t="s">
        <v>204</v>
      </c>
      <c r="H12" s="39"/>
      <c r="I12" s="39"/>
      <c r="J12" s="39"/>
      <c r="K12" s="39"/>
      <c r="L12" s="39"/>
      <c r="M12" s="39"/>
      <c r="N12" s="39"/>
      <c r="O12" s="39"/>
    </row>
    <row r="13" spans="1:15" ht="14.25" customHeight="1">
      <c r="A13" s="4" t="s">
        <v>40</v>
      </c>
      <c r="B13" s="5">
        <v>7837.387981610075</v>
      </c>
      <c r="C13" s="46">
        <v>1</v>
      </c>
      <c r="D13" s="5">
        <v>4311.273920532771</v>
      </c>
      <c r="E13" s="46">
        <f>D13/B13</f>
        <v>0.5500906591135843</v>
      </c>
      <c r="F13" s="5">
        <v>3526.1140610773064</v>
      </c>
      <c r="G13" s="73">
        <f>F13/B13</f>
        <v>0.4499093408864159</v>
      </c>
      <c r="H13" s="39"/>
      <c r="I13" s="39"/>
      <c r="J13" s="39"/>
      <c r="K13" s="39"/>
      <c r="L13" s="39"/>
      <c r="M13" s="39"/>
      <c r="N13" s="39"/>
      <c r="O13" s="39"/>
    </row>
    <row r="14" spans="1:15" ht="14.25" customHeight="1">
      <c r="A14" s="14" t="s">
        <v>181</v>
      </c>
      <c r="B14" s="3">
        <v>968.5350529949766</v>
      </c>
      <c r="C14" s="45">
        <v>1</v>
      </c>
      <c r="D14" s="3">
        <v>498.9636694217384</v>
      </c>
      <c r="E14" s="69">
        <f aca="true" t="shared" si="0" ref="E14:E30">D14/B14</f>
        <v>0.5151735787763237</v>
      </c>
      <c r="F14" s="3">
        <v>469.57138357323953</v>
      </c>
      <c r="G14" s="69">
        <f aca="true" t="shared" si="1" ref="G14:G30">F14/B14</f>
        <v>0.4848264212236777</v>
      </c>
      <c r="H14" s="39"/>
      <c r="I14" s="39"/>
      <c r="J14" s="39"/>
      <c r="K14" s="39"/>
      <c r="L14" s="39"/>
      <c r="M14" s="39"/>
      <c r="N14" s="39"/>
      <c r="O14" s="39"/>
    </row>
    <row r="15" spans="1:15" ht="14.25">
      <c r="A15" s="14" t="s">
        <v>182</v>
      </c>
      <c r="B15" s="3">
        <v>2392.8383459585725</v>
      </c>
      <c r="C15" s="45">
        <v>1</v>
      </c>
      <c r="D15" s="3">
        <v>1666.3882319655381</v>
      </c>
      <c r="E15" s="69">
        <f t="shared" si="0"/>
        <v>0.6964065227306369</v>
      </c>
      <c r="F15" s="3">
        <v>726.4501139930356</v>
      </c>
      <c r="G15" s="69">
        <f t="shared" si="1"/>
        <v>0.30359347726936364</v>
      </c>
      <c r="H15" s="39"/>
      <c r="I15" s="39"/>
      <c r="J15" s="39"/>
      <c r="K15" s="39"/>
      <c r="L15" s="39"/>
      <c r="M15" s="39"/>
      <c r="N15" s="39"/>
      <c r="O15" s="39"/>
    </row>
    <row r="16" spans="1:15" ht="27.75" customHeight="1">
      <c r="A16" s="14" t="s">
        <v>144</v>
      </c>
      <c r="B16" s="3">
        <v>172.25</v>
      </c>
      <c r="C16" s="45">
        <v>1</v>
      </c>
      <c r="D16" s="3">
        <v>171.24999999999997</v>
      </c>
      <c r="E16" s="69">
        <f t="shared" si="0"/>
        <v>0.9941944847605223</v>
      </c>
      <c r="F16" s="3">
        <v>1</v>
      </c>
      <c r="G16" s="69">
        <f t="shared" si="1"/>
        <v>0.005805515239477504</v>
      </c>
      <c r="H16" s="39"/>
      <c r="I16" s="39"/>
      <c r="J16" s="39"/>
      <c r="K16" s="39"/>
      <c r="L16" s="39"/>
      <c r="M16" s="39"/>
      <c r="N16" s="39"/>
      <c r="O16" s="39"/>
    </row>
    <row r="17" spans="1:15" ht="27.75" customHeight="1">
      <c r="A17" s="14" t="s">
        <v>61</v>
      </c>
      <c r="B17" s="3">
        <v>498.00759524684565</v>
      </c>
      <c r="C17" s="45">
        <v>1</v>
      </c>
      <c r="D17" s="3">
        <v>489.3800073502391</v>
      </c>
      <c r="E17" s="69">
        <f t="shared" si="0"/>
        <v>0.9826757905322104</v>
      </c>
      <c r="F17" s="3">
        <v>8.627587896606641</v>
      </c>
      <c r="G17" s="69">
        <f t="shared" si="1"/>
        <v>0.017324209467789814</v>
      </c>
      <c r="H17" s="39"/>
      <c r="I17" s="39"/>
      <c r="J17" s="39"/>
      <c r="K17" s="39"/>
      <c r="L17" s="39"/>
      <c r="M17" s="39"/>
      <c r="N17" s="39"/>
      <c r="O17" s="39"/>
    </row>
    <row r="18" spans="1:15" ht="14.25" customHeight="1">
      <c r="A18" s="14" t="s">
        <v>183</v>
      </c>
      <c r="B18" s="3">
        <v>384.57100462708</v>
      </c>
      <c r="C18" s="45">
        <v>1</v>
      </c>
      <c r="D18" s="3">
        <v>280.5991501039713</v>
      </c>
      <c r="E18" s="69">
        <f t="shared" si="0"/>
        <v>0.7296419821771778</v>
      </c>
      <c r="F18" s="3">
        <v>103.97185452310875</v>
      </c>
      <c r="G18" s="69">
        <f t="shared" si="1"/>
        <v>0.2703580178228222</v>
      </c>
      <c r="H18" s="39"/>
      <c r="I18" s="39"/>
      <c r="J18" s="39"/>
      <c r="K18" s="39"/>
      <c r="L18" s="39"/>
      <c r="M18" s="39"/>
      <c r="N18" s="39"/>
      <c r="O18" s="39"/>
    </row>
    <row r="19" spans="1:15" ht="14.25" customHeight="1">
      <c r="A19" s="14" t="s">
        <v>184</v>
      </c>
      <c r="B19" s="3">
        <v>1706.6943291134028</v>
      </c>
      <c r="C19" s="45">
        <v>1</v>
      </c>
      <c r="D19" s="3">
        <v>283.7743992873577</v>
      </c>
      <c r="E19" s="69">
        <f t="shared" si="0"/>
        <v>0.16627136707882156</v>
      </c>
      <c r="F19" s="3">
        <v>1422.9199298260455</v>
      </c>
      <c r="G19" s="69">
        <f t="shared" si="1"/>
        <v>0.8337286329211787</v>
      </c>
      <c r="H19" s="39"/>
      <c r="I19" s="39"/>
      <c r="J19" s="39"/>
      <c r="K19" s="39"/>
      <c r="L19" s="39"/>
      <c r="M19" s="39"/>
      <c r="N19" s="39"/>
      <c r="O19" s="39"/>
    </row>
    <row r="20" spans="1:15" ht="14.25" customHeight="1">
      <c r="A20" s="14" t="s">
        <v>41</v>
      </c>
      <c r="B20" s="3">
        <v>271.9593169370248</v>
      </c>
      <c r="C20" s="45">
        <v>1</v>
      </c>
      <c r="D20" s="3">
        <v>155.24376193686035</v>
      </c>
      <c r="E20" s="69">
        <f t="shared" si="0"/>
        <v>0.5708345045329289</v>
      </c>
      <c r="F20" s="3">
        <v>116.71555500016437</v>
      </c>
      <c r="G20" s="69">
        <f t="shared" si="1"/>
        <v>0.4291654954670707</v>
      </c>
      <c r="H20" s="39"/>
      <c r="I20" s="39"/>
      <c r="J20" s="39"/>
      <c r="K20" s="39"/>
      <c r="L20" s="39"/>
      <c r="M20" s="39"/>
      <c r="N20" s="39"/>
      <c r="O20" s="39"/>
    </row>
    <row r="21" spans="1:15" ht="29.25" customHeight="1">
      <c r="A21" s="14" t="s">
        <v>185</v>
      </c>
      <c r="B21" s="3">
        <v>112.5850509792414</v>
      </c>
      <c r="C21" s="45">
        <v>1</v>
      </c>
      <c r="D21" s="3">
        <v>38.000000000000014</v>
      </c>
      <c r="E21" s="69">
        <f t="shared" si="0"/>
        <v>0.33752260774839915</v>
      </c>
      <c r="F21" s="3">
        <v>74.58505097924142</v>
      </c>
      <c r="G21" s="69">
        <f t="shared" si="1"/>
        <v>0.6624773922516012</v>
      </c>
      <c r="H21" s="39"/>
      <c r="I21" s="39"/>
      <c r="J21" s="39"/>
      <c r="K21" s="39"/>
      <c r="L21" s="39"/>
      <c r="M21" s="39"/>
      <c r="N21" s="39"/>
      <c r="O21" s="39"/>
    </row>
    <row r="22" spans="1:15" ht="14.25" customHeight="1">
      <c r="A22" s="14" t="s">
        <v>186</v>
      </c>
      <c r="B22" s="3">
        <v>251.72014194163438</v>
      </c>
      <c r="C22" s="45">
        <v>1</v>
      </c>
      <c r="D22" s="3">
        <v>212</v>
      </c>
      <c r="E22" s="69">
        <f t="shared" si="0"/>
        <v>0.8422051503894187</v>
      </c>
      <c r="F22" s="3">
        <v>39.72014194163441</v>
      </c>
      <c r="G22" s="69">
        <f t="shared" si="1"/>
        <v>0.15779484961058143</v>
      </c>
      <c r="H22" s="39"/>
      <c r="I22" s="39"/>
      <c r="J22" s="39"/>
      <c r="K22" s="39"/>
      <c r="L22" s="39"/>
      <c r="M22" s="39"/>
      <c r="N22" s="39"/>
      <c r="O22" s="39"/>
    </row>
    <row r="23" spans="1:15" ht="14.25" customHeight="1">
      <c r="A23" s="14" t="s">
        <v>187</v>
      </c>
      <c r="B23" s="3">
        <v>30</v>
      </c>
      <c r="C23" s="45">
        <v>1</v>
      </c>
      <c r="D23" s="3">
        <v>27</v>
      </c>
      <c r="E23" s="69">
        <f t="shared" si="0"/>
        <v>0.9</v>
      </c>
      <c r="F23" s="3">
        <v>3</v>
      </c>
      <c r="G23" s="69">
        <f t="shared" si="1"/>
        <v>0.1</v>
      </c>
      <c r="H23" s="39"/>
      <c r="I23" s="39"/>
      <c r="J23" s="39"/>
      <c r="K23" s="39"/>
      <c r="L23" s="39"/>
      <c r="M23" s="39"/>
      <c r="N23" s="39"/>
      <c r="O23" s="39"/>
    </row>
    <row r="24" spans="1:15" ht="14.25" customHeight="1">
      <c r="A24" s="14" t="s">
        <v>142</v>
      </c>
      <c r="B24" s="3">
        <v>50.63750980745864</v>
      </c>
      <c r="C24" s="45">
        <v>1</v>
      </c>
      <c r="D24" s="3">
        <v>8.35394439143768</v>
      </c>
      <c r="E24" s="69">
        <f t="shared" si="0"/>
        <v>0.1649754188782638</v>
      </c>
      <c r="F24" s="3">
        <v>42.28356541602097</v>
      </c>
      <c r="G24" s="69">
        <f t="shared" si="1"/>
        <v>0.8350245811217364</v>
      </c>
      <c r="H24" s="39"/>
      <c r="I24" s="39"/>
      <c r="J24" s="39"/>
      <c r="K24" s="39"/>
      <c r="L24" s="39"/>
      <c r="M24" s="39"/>
      <c r="N24" s="39"/>
      <c r="O24" s="39"/>
    </row>
    <row r="25" spans="1:15" ht="14.25" customHeight="1">
      <c r="A25" s="14" t="s">
        <v>188</v>
      </c>
      <c r="B25" s="3">
        <v>317.6508797480881</v>
      </c>
      <c r="C25" s="45">
        <v>1</v>
      </c>
      <c r="D25" s="3">
        <v>277.46610424144757</v>
      </c>
      <c r="E25" s="69">
        <f t="shared" si="0"/>
        <v>0.8734938951262817</v>
      </c>
      <c r="F25" s="3">
        <v>40.18477550664048</v>
      </c>
      <c r="G25" s="69">
        <f t="shared" si="1"/>
        <v>0.1265061048737182</v>
      </c>
      <c r="H25" s="39"/>
      <c r="I25" s="39"/>
      <c r="J25" s="39"/>
      <c r="K25" s="39"/>
      <c r="L25" s="39"/>
      <c r="M25" s="39"/>
      <c r="N25" s="39"/>
      <c r="O25" s="39"/>
    </row>
    <row r="26" spans="1:15" ht="14.25" customHeight="1">
      <c r="A26" s="14" t="s">
        <v>82</v>
      </c>
      <c r="B26" s="3">
        <v>123.70794848048173</v>
      </c>
      <c r="C26" s="45">
        <v>1</v>
      </c>
      <c r="D26" s="3">
        <v>64.9435526945734</v>
      </c>
      <c r="E26" s="69">
        <f t="shared" si="0"/>
        <v>0.5249747772255717</v>
      </c>
      <c r="F26" s="3">
        <v>58.76439578590831</v>
      </c>
      <c r="G26" s="69">
        <f t="shared" si="1"/>
        <v>0.47502522277442816</v>
      </c>
      <c r="H26" s="39"/>
      <c r="I26" s="39"/>
      <c r="J26" s="39"/>
      <c r="K26" s="39"/>
      <c r="L26" s="39"/>
      <c r="M26" s="39"/>
      <c r="N26" s="39"/>
      <c r="O26" s="39"/>
    </row>
    <row r="27" spans="1:15" ht="14.25" customHeight="1">
      <c r="A27" s="14" t="s">
        <v>51</v>
      </c>
      <c r="B27" s="3">
        <v>317.651976577949</v>
      </c>
      <c r="C27" s="45">
        <v>1</v>
      </c>
      <c r="D27" s="3">
        <v>60.82008821493738</v>
      </c>
      <c r="E27" s="69">
        <f t="shared" si="0"/>
        <v>0.19146768381594714</v>
      </c>
      <c r="F27" s="3">
        <v>256.8318883630116</v>
      </c>
      <c r="G27" s="69">
        <f t="shared" si="1"/>
        <v>0.808532316184053</v>
      </c>
      <c r="H27" s="39"/>
      <c r="I27" s="39"/>
      <c r="J27" s="39"/>
      <c r="K27" s="39"/>
      <c r="L27" s="39"/>
      <c r="M27" s="39"/>
      <c r="N27" s="39"/>
      <c r="O27" s="39"/>
    </row>
    <row r="28" spans="1:15" ht="14.25" customHeight="1">
      <c r="A28" s="14" t="s">
        <v>189</v>
      </c>
      <c r="B28" s="3">
        <v>200.73619025775167</v>
      </c>
      <c r="C28" s="45">
        <v>1</v>
      </c>
      <c r="D28" s="3">
        <v>61.97958330252237</v>
      </c>
      <c r="E28" s="69">
        <f t="shared" si="0"/>
        <v>0.30876138090963373</v>
      </c>
      <c r="F28" s="3">
        <v>138.75660695522933</v>
      </c>
      <c r="G28" s="69">
        <f t="shared" si="1"/>
        <v>0.6912386190903664</v>
      </c>
      <c r="H28" s="39"/>
      <c r="I28" s="39"/>
      <c r="J28" s="39"/>
      <c r="K28" s="39"/>
      <c r="L28" s="39"/>
      <c r="M28" s="39"/>
      <c r="N28" s="39"/>
      <c r="O28" s="39"/>
    </row>
    <row r="29" spans="1:15" ht="14.25" customHeight="1">
      <c r="A29" s="14" t="s">
        <v>143</v>
      </c>
      <c r="B29" s="3">
        <v>18.440340088998287</v>
      </c>
      <c r="C29" s="69">
        <v>1</v>
      </c>
      <c r="D29" s="3">
        <v>10.11142762215479</v>
      </c>
      <c r="E29" s="69">
        <f t="shared" si="0"/>
        <v>0.5483319490505157</v>
      </c>
      <c r="F29" s="3">
        <v>8.32891246684349</v>
      </c>
      <c r="G29" s="69">
        <f t="shared" si="1"/>
        <v>0.45166805094948403</v>
      </c>
      <c r="H29" s="39"/>
      <c r="I29" s="39"/>
      <c r="J29" s="39"/>
      <c r="K29" s="39"/>
      <c r="L29" s="39"/>
      <c r="M29" s="39"/>
      <c r="N29" s="39"/>
      <c r="O29" s="39"/>
    </row>
    <row r="30" spans="1:15" ht="14.25" customHeight="1" thickBot="1">
      <c r="A30" s="153" t="s">
        <v>190</v>
      </c>
      <c r="B30" s="154">
        <v>19.40229885057472</v>
      </c>
      <c r="C30" s="155">
        <v>1</v>
      </c>
      <c r="D30" s="154">
        <v>5.000000000000001</v>
      </c>
      <c r="E30" s="155">
        <f t="shared" si="0"/>
        <v>0.2577014218009478</v>
      </c>
      <c r="F30" s="154">
        <v>14.402298850574722</v>
      </c>
      <c r="G30" s="155">
        <f t="shared" si="1"/>
        <v>0.7422985781990523</v>
      </c>
      <c r="H30" s="39"/>
      <c r="I30" s="39"/>
      <c r="J30" s="39"/>
      <c r="K30" s="39"/>
      <c r="L30" s="39"/>
      <c r="M30" s="39"/>
      <c r="N30" s="39"/>
      <c r="O30" s="39"/>
    </row>
    <row r="31" spans="1:15" ht="14.25" customHeight="1">
      <c r="A31" s="152" t="s">
        <v>146</v>
      </c>
      <c r="B31" s="3">
        <v>2991.1868124964426</v>
      </c>
      <c r="C31" s="69">
        <v>1</v>
      </c>
      <c r="D31" s="3">
        <v>828.2113438899602</v>
      </c>
      <c r="E31" s="69">
        <f>D31/B31</f>
        <v>0.27688385774833485</v>
      </c>
      <c r="F31" s="3">
        <v>2162.9754686064834</v>
      </c>
      <c r="G31" s="69">
        <f>F31/B31</f>
        <v>0.7231161422516655</v>
      </c>
      <c r="H31" s="125"/>
      <c r="I31" s="125"/>
      <c r="J31" s="125"/>
      <c r="K31" s="125"/>
      <c r="L31" s="125"/>
      <c r="M31" s="125"/>
      <c r="N31" s="125"/>
      <c r="O31" s="125"/>
    </row>
    <row r="32" spans="1:15" ht="14.25" customHeight="1">
      <c r="A32" s="28" t="s">
        <v>145</v>
      </c>
      <c r="B32" s="3">
        <v>4846.201169113642</v>
      </c>
      <c r="C32" s="69">
        <v>1</v>
      </c>
      <c r="D32" s="3">
        <v>3483.062576642813</v>
      </c>
      <c r="E32" s="69">
        <f>D32/B32</f>
        <v>0.7187201800126378</v>
      </c>
      <c r="F32" s="3">
        <v>1363.1385924708215</v>
      </c>
      <c r="G32" s="69">
        <f>F32/B32</f>
        <v>0.28127981998736057</v>
      </c>
      <c r="H32" s="125"/>
      <c r="I32" s="125"/>
      <c r="J32" s="125"/>
      <c r="K32" s="125"/>
      <c r="L32" s="125"/>
      <c r="M32" s="125"/>
      <c r="N32" s="125"/>
      <c r="O32" s="125"/>
    </row>
    <row r="33" spans="1:15" ht="14.25" customHeight="1">
      <c r="A33" s="190" t="s">
        <v>362</v>
      </c>
      <c r="B33" s="190"/>
      <c r="C33" s="190"/>
      <c r="D33" s="190"/>
      <c r="E33" s="190"/>
      <c r="F33" s="190"/>
      <c r="G33" s="190"/>
      <c r="H33" s="53"/>
      <c r="I33" s="53"/>
      <c r="J33" s="53"/>
      <c r="K33" s="53"/>
      <c r="L33" s="53"/>
      <c r="M33" s="53"/>
      <c r="N33" s="53"/>
      <c r="O33" s="53"/>
    </row>
    <row r="34" spans="1:15" ht="11.2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7" spans="1:15" ht="17.25">
      <c r="A37" s="129" t="s">
        <v>44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ht="17.25">
      <c r="A38" s="195" t="s">
        <v>199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40" spans="1:6" ht="41.25" customHeight="1">
      <c r="A40" s="191" t="s">
        <v>43</v>
      </c>
      <c r="B40" s="43" t="s">
        <v>200</v>
      </c>
      <c r="C40" s="43" t="s">
        <v>198</v>
      </c>
      <c r="D40" s="198" t="s">
        <v>90</v>
      </c>
      <c r="E40" s="43" t="s">
        <v>201</v>
      </c>
      <c r="F40" s="43" t="s">
        <v>202</v>
      </c>
    </row>
    <row r="41" spans="1:6" ht="13.5">
      <c r="A41" s="191"/>
      <c r="B41" s="42" t="s">
        <v>197</v>
      </c>
      <c r="C41" s="42" t="s">
        <v>194</v>
      </c>
      <c r="D41" s="199"/>
      <c r="E41" s="42" t="s">
        <v>195</v>
      </c>
      <c r="F41" s="42" t="s">
        <v>196</v>
      </c>
    </row>
    <row r="42" spans="1:6" ht="12" customHeight="1">
      <c r="A42" s="4" t="s">
        <v>40</v>
      </c>
      <c r="B42" s="40">
        <v>74572238.213591</v>
      </c>
      <c r="C42" s="5">
        <v>7837.387981610075</v>
      </c>
      <c r="D42" s="5">
        <v>13998.000000000015</v>
      </c>
      <c r="E42" s="40">
        <f>B42/C42</f>
        <v>9514.935127439134</v>
      </c>
      <c r="F42" s="40">
        <f>B42/D42</f>
        <v>5327.349493755602</v>
      </c>
    </row>
    <row r="43" spans="1:6" ht="14.25">
      <c r="A43" s="14" t="s">
        <v>191</v>
      </c>
      <c r="B43" s="41">
        <v>12457949.555371866</v>
      </c>
      <c r="C43" s="3">
        <v>968.5350529949766</v>
      </c>
      <c r="D43" s="3">
        <v>172.99999999999991</v>
      </c>
      <c r="E43" s="41">
        <f aca="true" t="shared" si="2" ref="E43:E59">B43/C43</f>
        <v>12862.6728757503</v>
      </c>
      <c r="F43" s="41">
        <f aca="true" t="shared" si="3" ref="F43:F59">B43/D43</f>
        <v>72011.26910619579</v>
      </c>
    </row>
    <row r="44" spans="1:6" ht="14.25">
      <c r="A44" s="14" t="s">
        <v>182</v>
      </c>
      <c r="B44" s="41">
        <v>29284257.378291003</v>
      </c>
      <c r="C44" s="3">
        <v>2392.8383459585725</v>
      </c>
      <c r="D44" s="3">
        <v>1887.999999999997</v>
      </c>
      <c r="E44" s="41">
        <f t="shared" si="2"/>
        <v>12238.293250252855</v>
      </c>
      <c r="F44" s="41">
        <f t="shared" si="3"/>
        <v>15510.729543586362</v>
      </c>
    </row>
    <row r="45" spans="1:6" ht="28.5">
      <c r="A45" s="14" t="s">
        <v>144</v>
      </c>
      <c r="B45" s="41">
        <v>3214036.75</v>
      </c>
      <c r="C45" s="3">
        <v>172.25</v>
      </c>
      <c r="D45" s="3">
        <v>36</v>
      </c>
      <c r="E45" s="41">
        <f t="shared" si="2"/>
        <v>18659.139332365747</v>
      </c>
      <c r="F45" s="41">
        <f t="shared" si="3"/>
        <v>89278.79861111111</v>
      </c>
    </row>
    <row r="46" spans="1:6" ht="28.5" customHeight="1">
      <c r="A46" s="14" t="s">
        <v>61</v>
      </c>
      <c r="B46" s="41">
        <v>4900869.291559478</v>
      </c>
      <c r="C46" s="3">
        <v>498.00759524684565</v>
      </c>
      <c r="D46" s="3">
        <v>78.00000000000003</v>
      </c>
      <c r="E46" s="41">
        <f t="shared" si="2"/>
        <v>9840.952905809161</v>
      </c>
      <c r="F46" s="41">
        <f t="shared" si="3"/>
        <v>62831.657584095854</v>
      </c>
    </row>
    <row r="47" spans="1:6" ht="14.25">
      <c r="A47" s="14" t="s">
        <v>183</v>
      </c>
      <c r="B47" s="41">
        <v>4060126.337528974</v>
      </c>
      <c r="C47" s="3">
        <v>384.57100462708</v>
      </c>
      <c r="D47" s="3">
        <v>790</v>
      </c>
      <c r="E47" s="41">
        <f t="shared" si="2"/>
        <v>10557.546691451931</v>
      </c>
      <c r="F47" s="41">
        <f t="shared" si="3"/>
        <v>5139.400427251866</v>
      </c>
    </row>
    <row r="48" spans="1:6" ht="14.25">
      <c r="A48" s="14" t="s">
        <v>184</v>
      </c>
      <c r="B48" s="41">
        <v>5341834.199118433</v>
      </c>
      <c r="C48" s="3">
        <v>1706.6943291134028</v>
      </c>
      <c r="D48" s="3">
        <v>7251</v>
      </c>
      <c r="E48" s="41">
        <f t="shared" si="2"/>
        <v>3129.930244681495</v>
      </c>
      <c r="F48" s="41">
        <f t="shared" si="3"/>
        <v>736.7031028986943</v>
      </c>
    </row>
    <row r="49" spans="1:6" ht="14.25">
      <c r="A49" s="14" t="s">
        <v>41</v>
      </c>
      <c r="B49" s="41">
        <v>2585907.0868170927</v>
      </c>
      <c r="C49" s="3">
        <v>271.9593169370248</v>
      </c>
      <c r="D49" s="3">
        <v>840.9999999999992</v>
      </c>
      <c r="E49" s="41">
        <f t="shared" si="2"/>
        <v>9508.43352579786</v>
      </c>
      <c r="F49" s="41">
        <f t="shared" si="3"/>
        <v>3074.800341042919</v>
      </c>
    </row>
    <row r="50" spans="1:6" ht="28.5">
      <c r="A50" s="14" t="s">
        <v>192</v>
      </c>
      <c r="B50" s="41">
        <v>576813.6567886745</v>
      </c>
      <c r="C50" s="3">
        <v>112.5850509792414</v>
      </c>
      <c r="D50" s="3">
        <v>327.9999999999993</v>
      </c>
      <c r="E50" s="41">
        <f t="shared" si="2"/>
        <v>5123.359200636933</v>
      </c>
      <c r="F50" s="41">
        <f t="shared" si="3"/>
        <v>1758.5782219166942</v>
      </c>
    </row>
    <row r="51" spans="1:6" ht="14.25">
      <c r="A51" s="14" t="s">
        <v>60</v>
      </c>
      <c r="B51" s="41">
        <v>4573555.9343255125</v>
      </c>
      <c r="C51" s="3">
        <v>251.72014194163438</v>
      </c>
      <c r="D51" s="3">
        <v>258.00000000000006</v>
      </c>
      <c r="E51" s="41">
        <f t="shared" si="2"/>
        <v>18169.209261712436</v>
      </c>
      <c r="F51" s="41">
        <f t="shared" si="3"/>
        <v>17726.960985757796</v>
      </c>
    </row>
    <row r="52" spans="1:6" ht="14.25" customHeight="1">
      <c r="A52" s="14" t="s">
        <v>187</v>
      </c>
      <c r="B52" s="41">
        <v>192240</v>
      </c>
      <c r="C52" s="3">
        <v>30</v>
      </c>
      <c r="D52" s="3">
        <v>55</v>
      </c>
      <c r="E52" s="41">
        <f t="shared" si="2"/>
        <v>6408</v>
      </c>
      <c r="F52" s="41">
        <f t="shared" si="3"/>
        <v>3495.2727272727275</v>
      </c>
    </row>
    <row r="53" spans="1:6" ht="14.25">
      <c r="A53" s="14" t="s">
        <v>142</v>
      </c>
      <c r="B53" s="41">
        <v>316054.70713896054</v>
      </c>
      <c r="C53" s="3">
        <v>50.63750980745864</v>
      </c>
      <c r="D53" s="3">
        <v>244.99999999999983</v>
      </c>
      <c r="E53" s="41">
        <f t="shared" si="2"/>
        <v>6241.513619858284</v>
      </c>
      <c r="F53" s="41">
        <f t="shared" si="3"/>
        <v>1290.0192128120848</v>
      </c>
    </row>
    <row r="54" spans="1:6" ht="28.5">
      <c r="A54" s="14" t="s">
        <v>188</v>
      </c>
      <c r="B54" s="41">
        <v>3093541.982934539</v>
      </c>
      <c r="C54" s="3">
        <v>317.6508797480881</v>
      </c>
      <c r="D54" s="3">
        <v>716.0000000000003</v>
      </c>
      <c r="E54" s="41">
        <f t="shared" si="2"/>
        <v>9738.811318224152</v>
      </c>
      <c r="F54" s="41">
        <f t="shared" si="3"/>
        <v>4320.5893616404155</v>
      </c>
    </row>
    <row r="55" spans="1:6" ht="28.5">
      <c r="A55" s="14" t="s">
        <v>82</v>
      </c>
      <c r="B55" s="41">
        <v>1118921.001550214</v>
      </c>
      <c r="C55" s="3">
        <v>123.70794848048173</v>
      </c>
      <c r="D55" s="3">
        <v>513.9999999999997</v>
      </c>
      <c r="E55" s="41">
        <f t="shared" si="2"/>
        <v>9044.859407128184</v>
      </c>
      <c r="F55" s="41">
        <f t="shared" si="3"/>
        <v>2176.8891080743474</v>
      </c>
    </row>
    <row r="56" spans="1:6" ht="14.25">
      <c r="A56" s="14" t="s">
        <v>51</v>
      </c>
      <c r="B56" s="41">
        <v>1258056.82994954</v>
      </c>
      <c r="C56" s="3">
        <v>317.651976577949</v>
      </c>
      <c r="D56" s="3">
        <v>347.0000000000001</v>
      </c>
      <c r="E56" s="41">
        <f t="shared" si="2"/>
        <v>3960.487963911108</v>
      </c>
      <c r="F56" s="41">
        <f t="shared" si="3"/>
        <v>3625.52400561827</v>
      </c>
    </row>
    <row r="57" spans="1:6" ht="14.25" customHeight="1">
      <c r="A57" s="14" t="s">
        <v>193</v>
      </c>
      <c r="B57" s="41">
        <v>1360185.5875839323</v>
      </c>
      <c r="C57" s="3">
        <v>200.73619025775167</v>
      </c>
      <c r="D57" s="3">
        <v>332.00000000000006</v>
      </c>
      <c r="E57" s="41">
        <f t="shared" si="2"/>
        <v>6775.985864020886</v>
      </c>
      <c r="F57" s="41">
        <f t="shared" si="3"/>
        <v>4096.944540915458</v>
      </c>
    </row>
    <row r="58" spans="1:6" ht="14.25" customHeight="1">
      <c r="A58" s="14" t="s">
        <v>143</v>
      </c>
      <c r="B58" s="41">
        <v>117165.20198911744</v>
      </c>
      <c r="C58" s="3">
        <v>18.440340088998287</v>
      </c>
      <c r="D58" s="3">
        <v>72.99999999999993</v>
      </c>
      <c r="E58" s="41">
        <f t="shared" si="2"/>
        <v>6353.744097106946</v>
      </c>
      <c r="F58" s="41">
        <f t="shared" si="3"/>
        <v>1605.002766974213</v>
      </c>
    </row>
    <row r="59" spans="1:7" ht="15" thickBot="1">
      <c r="A59" s="153" t="s">
        <v>190</v>
      </c>
      <c r="B59" s="157">
        <v>120722.71264367821</v>
      </c>
      <c r="C59" s="154">
        <v>19.40229885057472</v>
      </c>
      <c r="D59" s="154">
        <v>73.00000000000004</v>
      </c>
      <c r="E59" s="157">
        <f t="shared" si="2"/>
        <v>6222.082938388626</v>
      </c>
      <c r="F59" s="157">
        <f t="shared" si="3"/>
        <v>1653.7357896394267</v>
      </c>
      <c r="G59" s="12"/>
    </row>
    <row r="60" spans="1:7" ht="14.25">
      <c r="A60" s="152" t="s">
        <v>146</v>
      </c>
      <c r="B60" s="41">
        <v>13181209.150087876</v>
      </c>
      <c r="C60" s="3">
        <v>2991.1868124964426</v>
      </c>
      <c r="D60" s="3">
        <v>10758.00000000003</v>
      </c>
      <c r="E60" s="41">
        <f aca="true" t="shared" si="4" ref="E60:E61">B60/C60</f>
        <v>4406.682021671139</v>
      </c>
      <c r="F60" s="41">
        <f aca="true" t="shared" si="5" ref="F60:F61">B60/D60</f>
        <v>1225.2471788518164</v>
      </c>
      <c r="G60" s="12"/>
    </row>
    <row r="61" spans="1:7" ht="14.25">
      <c r="A61" s="28" t="s">
        <v>145</v>
      </c>
      <c r="B61" s="41">
        <v>61391029.06350313</v>
      </c>
      <c r="C61" s="3">
        <v>4846.201169113642</v>
      </c>
      <c r="D61" s="3">
        <v>3239.9999999999995</v>
      </c>
      <c r="E61" s="41">
        <f t="shared" si="4"/>
        <v>12667.866421800107</v>
      </c>
      <c r="F61" s="41">
        <f t="shared" si="5"/>
        <v>18947.84847638986</v>
      </c>
      <c r="G61" s="12"/>
    </row>
    <row r="62" spans="1:7" ht="14.25" customHeight="1">
      <c r="A62" s="190" t="s">
        <v>363</v>
      </c>
      <c r="B62" s="190"/>
      <c r="C62" s="190"/>
      <c r="D62" s="190"/>
      <c r="E62" s="190"/>
      <c r="F62" s="190"/>
      <c r="G62" s="53"/>
    </row>
    <row r="66" spans="1:15" ht="17.25">
      <c r="A66" s="129" t="s">
        <v>45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</row>
    <row r="67" spans="1:15" ht="17.25">
      <c r="A67" s="195" t="s">
        <v>205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69" spans="1:13" ht="28.5" customHeight="1">
      <c r="A69" s="191" t="s">
        <v>43</v>
      </c>
      <c r="B69" s="192" t="s">
        <v>46</v>
      </c>
      <c r="C69" s="192"/>
      <c r="D69" s="193" t="s">
        <v>203</v>
      </c>
      <c r="E69" s="194"/>
      <c r="F69" s="193" t="s">
        <v>47</v>
      </c>
      <c r="G69" s="194"/>
      <c r="H69" s="192" t="s">
        <v>48</v>
      </c>
      <c r="I69" s="192"/>
      <c r="J69" s="192" t="s">
        <v>49</v>
      </c>
      <c r="K69" s="192"/>
      <c r="L69" s="192" t="s">
        <v>63</v>
      </c>
      <c r="M69" s="192"/>
    </row>
    <row r="70" spans="1:13" ht="13.5">
      <c r="A70" s="191"/>
      <c r="B70" s="42" t="s">
        <v>90</v>
      </c>
      <c r="C70" s="42" t="s">
        <v>204</v>
      </c>
      <c r="D70" s="42" t="s">
        <v>90</v>
      </c>
      <c r="E70" s="42" t="s">
        <v>204</v>
      </c>
      <c r="F70" s="42" t="s">
        <v>90</v>
      </c>
      <c r="G70" s="42" t="s">
        <v>204</v>
      </c>
      <c r="H70" s="42" t="s">
        <v>90</v>
      </c>
      <c r="I70" s="42" t="s">
        <v>204</v>
      </c>
      <c r="J70" s="42" t="s">
        <v>90</v>
      </c>
      <c r="K70" s="42" t="s">
        <v>204</v>
      </c>
      <c r="L70" s="42" t="s">
        <v>90</v>
      </c>
      <c r="M70" s="42" t="s">
        <v>204</v>
      </c>
    </row>
    <row r="71" spans="1:14" ht="13.5">
      <c r="A71" s="4" t="s">
        <v>40</v>
      </c>
      <c r="B71" s="5">
        <v>1516.0853988900476</v>
      </c>
      <c r="C71" s="73">
        <v>0.108307286675957</v>
      </c>
      <c r="D71" s="5">
        <v>951.2492120747811</v>
      </c>
      <c r="E71" s="73">
        <v>0.0679560803025275</v>
      </c>
      <c r="F71" s="5">
        <v>25.90842702526779</v>
      </c>
      <c r="G71" s="73">
        <v>0.001850866339853391</v>
      </c>
      <c r="H71" s="5">
        <v>1087.6486807943973</v>
      </c>
      <c r="I71" s="73">
        <v>0.07770029152696072</v>
      </c>
      <c r="J71" s="5">
        <v>10417.108281215505</v>
      </c>
      <c r="K71" s="73">
        <v>0.7441854751547002</v>
      </c>
      <c r="L71" s="5">
        <v>13998.000000000015</v>
      </c>
      <c r="M71" s="73">
        <v>1</v>
      </c>
      <c r="N71" s="130"/>
    </row>
    <row r="72" spans="1:14" ht="14.25">
      <c r="A72" s="14" t="s">
        <v>191</v>
      </c>
      <c r="B72" s="3">
        <v>19.044060082331505</v>
      </c>
      <c r="C72" s="69">
        <v>0.1100812721522053</v>
      </c>
      <c r="D72" s="3">
        <v>18.87493842014387</v>
      </c>
      <c r="E72" s="69">
        <v>0.10910369028984901</v>
      </c>
      <c r="F72" s="3">
        <v>4.54469188529591</v>
      </c>
      <c r="G72" s="69">
        <v>0.026269895290727815</v>
      </c>
      <c r="H72" s="3">
        <v>72.06890528212605</v>
      </c>
      <c r="I72" s="69">
        <v>0.4165832675267404</v>
      </c>
      <c r="J72" s="3">
        <v>58.46740433010255</v>
      </c>
      <c r="K72" s="69">
        <v>0.33796187474047734</v>
      </c>
      <c r="L72" s="3">
        <v>172.99999999999991</v>
      </c>
      <c r="M72" s="69">
        <v>1</v>
      </c>
      <c r="N72" s="130"/>
    </row>
    <row r="73" spans="1:14" ht="14.25">
      <c r="A73" s="14" t="s">
        <v>182</v>
      </c>
      <c r="B73" s="3">
        <v>273.67186009888337</v>
      </c>
      <c r="C73" s="69">
        <v>0.144953315730341</v>
      </c>
      <c r="D73" s="3">
        <v>456.50851716411233</v>
      </c>
      <c r="E73" s="69">
        <v>0.24179476544709377</v>
      </c>
      <c r="F73" s="3">
        <v>10</v>
      </c>
      <c r="G73" s="69">
        <v>0.005296610169491534</v>
      </c>
      <c r="H73" s="3">
        <v>429.597026183603</v>
      </c>
      <c r="I73" s="69">
        <v>0.22754079776673927</v>
      </c>
      <c r="J73" s="3">
        <v>718.2225965534001</v>
      </c>
      <c r="K73" s="69">
        <v>0.3804145108863354</v>
      </c>
      <c r="L73" s="3">
        <v>1887.999999999997</v>
      </c>
      <c r="M73" s="69">
        <v>1</v>
      </c>
      <c r="N73" s="130"/>
    </row>
    <row r="74" spans="1:14" ht="28.5">
      <c r="A74" s="14" t="s">
        <v>144</v>
      </c>
      <c r="B74" s="3">
        <v>12.44444444444444</v>
      </c>
      <c r="C74" s="69">
        <v>0.34567901234567905</v>
      </c>
      <c r="D74" s="3">
        <v>4.88888888888888</v>
      </c>
      <c r="E74" s="69">
        <v>0.1358024691358023</v>
      </c>
      <c r="F74" s="3">
        <v>0</v>
      </c>
      <c r="G74" s="69">
        <v>0</v>
      </c>
      <c r="H74" s="3">
        <v>12.5</v>
      </c>
      <c r="I74" s="69">
        <v>0.34722222222222243</v>
      </c>
      <c r="J74" s="3">
        <v>6.166666666666661</v>
      </c>
      <c r="K74" s="69">
        <v>0.17129629629629622</v>
      </c>
      <c r="L74" s="3">
        <v>36</v>
      </c>
      <c r="M74" s="69">
        <v>1</v>
      </c>
      <c r="N74" s="130"/>
    </row>
    <row r="75" spans="1:14" ht="28.5">
      <c r="A75" s="14" t="s">
        <v>61</v>
      </c>
      <c r="B75" s="3">
        <v>16.51647678549553</v>
      </c>
      <c r="C75" s="69">
        <v>0.21174970237814775</v>
      </c>
      <c r="D75" s="3">
        <v>21.513659193923807</v>
      </c>
      <c r="E75" s="69">
        <v>0.2758161435118436</v>
      </c>
      <c r="F75" s="3">
        <v>0</v>
      </c>
      <c r="G75" s="69">
        <v>0</v>
      </c>
      <c r="H75" s="3">
        <v>16.31826534362367</v>
      </c>
      <c r="I75" s="69">
        <v>0.2092085300464572</v>
      </c>
      <c r="J75" s="3">
        <v>23.651598676957</v>
      </c>
      <c r="K75" s="69">
        <v>0.3032256240635512</v>
      </c>
      <c r="L75" s="3">
        <v>78.00000000000003</v>
      </c>
      <c r="M75" s="69">
        <v>1</v>
      </c>
      <c r="N75" s="130"/>
    </row>
    <row r="76" spans="1:14" ht="14.25">
      <c r="A76" s="14" t="s">
        <v>183</v>
      </c>
      <c r="B76" s="3">
        <v>90.16114264603355</v>
      </c>
      <c r="C76" s="69">
        <v>0.11412802866586529</v>
      </c>
      <c r="D76" s="3">
        <v>39.983111751664495</v>
      </c>
      <c r="E76" s="69">
        <v>0.05061153386286645</v>
      </c>
      <c r="F76" s="3">
        <v>0</v>
      </c>
      <c r="G76" s="69">
        <v>0</v>
      </c>
      <c r="H76" s="3">
        <v>74.65411422255731</v>
      </c>
      <c r="I76" s="69">
        <v>0.09449887876273079</v>
      </c>
      <c r="J76" s="3">
        <v>585.2016313797444</v>
      </c>
      <c r="K76" s="69">
        <v>0.7407615587085374</v>
      </c>
      <c r="L76" s="3">
        <v>790</v>
      </c>
      <c r="M76" s="69">
        <v>1</v>
      </c>
      <c r="N76" s="130"/>
    </row>
    <row r="77" spans="1:14" ht="14.25">
      <c r="A77" s="14" t="s">
        <v>184</v>
      </c>
      <c r="B77" s="3">
        <v>675.0517432851112</v>
      </c>
      <c r="C77" s="69">
        <v>0.09309774421253776</v>
      </c>
      <c r="D77" s="3">
        <v>243.91743724652744</v>
      </c>
      <c r="E77" s="69">
        <v>0.033639144565787815</v>
      </c>
      <c r="F77" s="3">
        <v>3</v>
      </c>
      <c r="G77" s="69">
        <v>0.0004137360364087712</v>
      </c>
      <c r="H77" s="3">
        <v>191.11264957917984</v>
      </c>
      <c r="I77" s="69">
        <v>0.026356730048156096</v>
      </c>
      <c r="J77" s="3">
        <v>6137.918169889181</v>
      </c>
      <c r="K77" s="69">
        <v>0.8464926451371094</v>
      </c>
      <c r="L77" s="3">
        <v>7251</v>
      </c>
      <c r="M77" s="69">
        <v>1</v>
      </c>
      <c r="N77" s="130"/>
    </row>
    <row r="78" spans="1:14" ht="14.25">
      <c r="A78" s="14" t="s">
        <v>41</v>
      </c>
      <c r="B78" s="3">
        <v>84.23403022386475</v>
      </c>
      <c r="C78" s="69">
        <v>0.10015937006404854</v>
      </c>
      <c r="D78" s="3">
        <v>24.367445856540172</v>
      </c>
      <c r="E78" s="69">
        <v>0.028974370816337927</v>
      </c>
      <c r="F78" s="3">
        <v>0</v>
      </c>
      <c r="G78" s="69">
        <v>0</v>
      </c>
      <c r="H78" s="3">
        <v>78.12208765432388</v>
      </c>
      <c r="I78" s="69">
        <v>0.09289189970787629</v>
      </c>
      <c r="J78" s="3">
        <v>654.2764362652705</v>
      </c>
      <c r="K78" s="69">
        <v>0.7779743594117373</v>
      </c>
      <c r="L78" s="3">
        <v>840.9999999999992</v>
      </c>
      <c r="M78" s="69">
        <v>1</v>
      </c>
      <c r="N78" s="130"/>
    </row>
    <row r="79" spans="1:14" ht="28.5">
      <c r="A79" s="14" t="s">
        <v>192</v>
      </c>
      <c r="B79" s="3">
        <v>92.1134013056552</v>
      </c>
      <c r="C79" s="69">
        <v>0.28083354056602255</v>
      </c>
      <c r="D79" s="3">
        <v>29.0567006528276</v>
      </c>
      <c r="E79" s="69">
        <v>0.08858750199032822</v>
      </c>
      <c r="F79" s="3">
        <v>0</v>
      </c>
      <c r="G79" s="69">
        <v>0</v>
      </c>
      <c r="H79" s="3">
        <v>35.5283503264138</v>
      </c>
      <c r="I79" s="69">
        <v>0.10831814123906669</v>
      </c>
      <c r="J79" s="3">
        <v>171.3015477151026</v>
      </c>
      <c r="K79" s="69">
        <v>0.5222608162045822</v>
      </c>
      <c r="L79" s="3">
        <v>327.9999999999993</v>
      </c>
      <c r="M79" s="69">
        <v>1</v>
      </c>
      <c r="N79" s="130"/>
    </row>
    <row r="80" spans="1:14" ht="14.25">
      <c r="A80" s="14" t="s">
        <v>60</v>
      </c>
      <c r="B80" s="3">
        <v>15.85779354907049</v>
      </c>
      <c r="C80" s="69">
        <v>0.06146431608166855</v>
      </c>
      <c r="D80" s="3">
        <v>1</v>
      </c>
      <c r="E80" s="69">
        <v>0.003875968992248061</v>
      </c>
      <c r="F80" s="3">
        <v>0</v>
      </c>
      <c r="G80" s="69">
        <v>0</v>
      </c>
      <c r="H80" s="3">
        <v>1</v>
      </c>
      <c r="I80" s="69">
        <v>0.003875968992248061</v>
      </c>
      <c r="J80" s="3">
        <v>240.1422064509296</v>
      </c>
      <c r="K80" s="69">
        <v>0.9307837459338354</v>
      </c>
      <c r="L80" s="3">
        <v>258.00000000000006</v>
      </c>
      <c r="M80" s="69">
        <v>1</v>
      </c>
      <c r="N80" s="130"/>
    </row>
    <row r="81" spans="1:14" ht="14.25">
      <c r="A81" s="14" t="s">
        <v>187</v>
      </c>
      <c r="B81" s="3">
        <v>0</v>
      </c>
      <c r="C81" s="69">
        <v>0</v>
      </c>
      <c r="D81" s="3">
        <v>0</v>
      </c>
      <c r="E81" s="69">
        <v>0</v>
      </c>
      <c r="F81" s="3">
        <v>0</v>
      </c>
      <c r="G81" s="69">
        <v>0</v>
      </c>
      <c r="H81" s="3">
        <v>0</v>
      </c>
      <c r="I81" s="69">
        <v>0</v>
      </c>
      <c r="J81" s="3">
        <v>55</v>
      </c>
      <c r="K81" s="69">
        <v>1</v>
      </c>
      <c r="L81" s="3">
        <v>55</v>
      </c>
      <c r="M81" s="69">
        <v>1</v>
      </c>
      <c r="N81" s="130"/>
    </row>
    <row r="82" spans="1:14" ht="14.25">
      <c r="A82" s="14" t="s">
        <v>142</v>
      </c>
      <c r="B82" s="3">
        <v>1</v>
      </c>
      <c r="C82" s="69">
        <v>0.0040816326530612275</v>
      </c>
      <c r="D82" s="3">
        <v>32.89895003140559</v>
      </c>
      <c r="E82" s="69">
        <v>0.13428142869961474</v>
      </c>
      <c r="F82" s="3">
        <v>0</v>
      </c>
      <c r="G82" s="69">
        <v>0</v>
      </c>
      <c r="H82" s="3">
        <v>3</v>
      </c>
      <c r="I82" s="69">
        <v>0.012244897959183683</v>
      </c>
      <c r="J82" s="3">
        <v>208.10104996859422</v>
      </c>
      <c r="K82" s="69">
        <v>0.8493920406881403</v>
      </c>
      <c r="L82" s="3">
        <v>244.99999999999983</v>
      </c>
      <c r="M82" s="69">
        <v>1</v>
      </c>
      <c r="N82" s="130"/>
    </row>
    <row r="83" spans="1:14" ht="28.5">
      <c r="A83" s="14" t="s">
        <v>188</v>
      </c>
      <c r="B83" s="3">
        <v>84.8164961124591</v>
      </c>
      <c r="C83" s="69">
        <v>0.11845879345315512</v>
      </c>
      <c r="D83" s="3">
        <v>13.2607416311174</v>
      </c>
      <c r="E83" s="69">
        <v>0.01852058887027569</v>
      </c>
      <c r="F83" s="3">
        <v>0</v>
      </c>
      <c r="G83" s="69">
        <v>0</v>
      </c>
      <c r="H83" s="3">
        <v>55.966104241447596</v>
      </c>
      <c r="I83" s="69">
        <v>0.07816495005788766</v>
      </c>
      <c r="J83" s="3">
        <v>561.9566580149761</v>
      </c>
      <c r="K83" s="69">
        <v>0.7848556676186814</v>
      </c>
      <c r="L83" s="3">
        <v>716.0000000000003</v>
      </c>
      <c r="M83" s="69">
        <v>1</v>
      </c>
      <c r="N83" s="130"/>
    </row>
    <row r="84" spans="1:14" ht="28.5">
      <c r="A84" s="14" t="s">
        <v>82</v>
      </c>
      <c r="B84" s="3">
        <v>40.0477681512479</v>
      </c>
      <c r="C84" s="69">
        <v>0.0779139458195485</v>
      </c>
      <c r="D84" s="3">
        <v>20.689454333917702</v>
      </c>
      <c r="E84" s="69">
        <v>0.04025185668077377</v>
      </c>
      <c r="F84" s="3">
        <v>0</v>
      </c>
      <c r="G84" s="69">
        <v>0</v>
      </c>
      <c r="H84" s="3">
        <v>21.689454333917702</v>
      </c>
      <c r="I84" s="69">
        <v>0.04219738197260256</v>
      </c>
      <c r="J84" s="3">
        <v>431.57332318091625</v>
      </c>
      <c r="K84" s="69">
        <v>0.839636815527075</v>
      </c>
      <c r="L84" s="3">
        <v>513.9999999999997</v>
      </c>
      <c r="M84" s="69">
        <v>1</v>
      </c>
      <c r="N84" s="130"/>
    </row>
    <row r="85" spans="1:14" ht="14.25">
      <c r="A85" s="14" t="s">
        <v>51</v>
      </c>
      <c r="B85" s="3">
        <v>41.7338172113565</v>
      </c>
      <c r="C85" s="69">
        <v>0.12027036660333282</v>
      </c>
      <c r="D85" s="3">
        <v>1</v>
      </c>
      <c r="E85" s="69">
        <v>0.002881844380403457</v>
      </c>
      <c r="F85" s="3">
        <v>0</v>
      </c>
      <c r="G85" s="69">
        <v>0</v>
      </c>
      <c r="H85" s="3">
        <v>16.08392581409125</v>
      </c>
      <c r="I85" s="69">
        <v>0.04635137122216497</v>
      </c>
      <c r="J85" s="3">
        <v>288.1822569745522</v>
      </c>
      <c r="K85" s="69">
        <v>0.8304964177940984</v>
      </c>
      <c r="L85" s="3">
        <v>347.0000000000001</v>
      </c>
      <c r="M85" s="69">
        <v>1</v>
      </c>
      <c r="N85" s="130"/>
    </row>
    <row r="86" spans="1:14" ht="14.25">
      <c r="A86" s="14" t="s">
        <v>193</v>
      </c>
      <c r="B86" s="3">
        <v>51.211279627623455</v>
      </c>
      <c r="C86" s="69">
        <v>0.15425084225187785</v>
      </c>
      <c r="D86" s="3">
        <v>39.167350988592</v>
      </c>
      <c r="E86" s="69">
        <v>0.11797394876081926</v>
      </c>
      <c r="F86" s="3">
        <v>7.36373513997188</v>
      </c>
      <c r="G86" s="69">
        <v>0.022179925120397223</v>
      </c>
      <c r="H86" s="3">
        <v>77.00779781311302</v>
      </c>
      <c r="I86" s="69">
        <v>0.23195119823226806</v>
      </c>
      <c r="J86" s="3">
        <v>157.24983643069956</v>
      </c>
      <c r="K86" s="69">
        <v>0.4736440856346371</v>
      </c>
      <c r="L86" s="3">
        <v>332.00000000000006</v>
      </c>
      <c r="M86" s="69">
        <v>1</v>
      </c>
      <c r="N86" s="130"/>
    </row>
    <row r="87" spans="1:14" ht="14.25">
      <c r="A87" s="14" t="s">
        <v>143</v>
      </c>
      <c r="B87" s="3">
        <v>6.45963757972537</v>
      </c>
      <c r="C87" s="69">
        <v>0.0884881860236353</v>
      </c>
      <c r="D87" s="3">
        <v>2.12201591511936</v>
      </c>
      <c r="E87" s="69">
        <v>0.029068711166018658</v>
      </c>
      <c r="F87" s="3">
        <v>0</v>
      </c>
      <c r="G87" s="69">
        <v>0</v>
      </c>
      <c r="H87" s="3">
        <v>0</v>
      </c>
      <c r="I87" s="69">
        <v>0</v>
      </c>
      <c r="J87" s="3">
        <v>64.4183465051552</v>
      </c>
      <c r="K87" s="69">
        <v>0.882443102810346</v>
      </c>
      <c r="L87" s="3">
        <v>72.99999999999993</v>
      </c>
      <c r="M87" s="69">
        <v>1</v>
      </c>
      <c r="N87" s="130"/>
    </row>
    <row r="88" spans="1:14" ht="15" thickBot="1">
      <c r="A88" s="153" t="s">
        <v>190</v>
      </c>
      <c r="B88" s="154">
        <v>11.72144778674493</v>
      </c>
      <c r="C88" s="155">
        <v>0.16056777790061538</v>
      </c>
      <c r="D88" s="154">
        <v>2</v>
      </c>
      <c r="E88" s="155">
        <v>0.027397260273972587</v>
      </c>
      <c r="F88" s="154">
        <v>1</v>
      </c>
      <c r="G88" s="155">
        <v>0.013698630136986294</v>
      </c>
      <c r="H88" s="154">
        <v>3</v>
      </c>
      <c r="I88" s="155">
        <v>0.04109589041095888</v>
      </c>
      <c r="J88" s="154">
        <v>55.27855221325513</v>
      </c>
      <c r="K88" s="155">
        <v>0.757240441277467</v>
      </c>
      <c r="L88" s="154">
        <v>73.00000000000004</v>
      </c>
      <c r="M88" s="155">
        <v>1</v>
      </c>
      <c r="N88" s="130"/>
    </row>
    <row r="89" spans="1:14" ht="14.25">
      <c r="A89" s="152" t="s">
        <v>146</v>
      </c>
      <c r="B89" s="3">
        <v>1058.7332835627794</v>
      </c>
      <c r="C89" s="69">
        <v>0.09841357906328095</v>
      </c>
      <c r="D89" s="3">
        <v>572.7457872594154</v>
      </c>
      <c r="E89" s="69">
        <v>0.053239058120414004</v>
      </c>
      <c r="F89" s="3">
        <v>8.90842702526779</v>
      </c>
      <c r="G89" s="69">
        <v>0.0008280746444755314</v>
      </c>
      <c r="H89" s="3">
        <v>515.5416091310132</v>
      </c>
      <c r="I89" s="69">
        <v>0.04792169633119649</v>
      </c>
      <c r="J89" s="3">
        <v>8602.070893021553</v>
      </c>
      <c r="K89" s="69">
        <v>0.7995975918406331</v>
      </c>
      <c r="L89" s="3">
        <v>10758.00000000003</v>
      </c>
      <c r="M89" s="69">
        <v>1</v>
      </c>
      <c r="N89" s="179"/>
    </row>
    <row r="90" spans="1:14" ht="14.25">
      <c r="A90" s="28" t="s">
        <v>145</v>
      </c>
      <c r="B90" s="3">
        <v>457.3521153272674</v>
      </c>
      <c r="C90" s="69">
        <v>0.14115806028619368</v>
      </c>
      <c r="D90" s="3">
        <v>378.5034248153653</v>
      </c>
      <c r="E90" s="69">
        <v>0.11682204469610041</v>
      </c>
      <c r="F90" s="3">
        <v>17</v>
      </c>
      <c r="G90" s="69">
        <v>0.0052469135802469145</v>
      </c>
      <c r="H90" s="3">
        <v>572.1070716633841</v>
      </c>
      <c r="I90" s="69">
        <v>0.1765762566862297</v>
      </c>
      <c r="J90" s="3">
        <v>1815.0373881939831</v>
      </c>
      <c r="K90" s="69">
        <v>0.5601967247512295</v>
      </c>
      <c r="L90" s="3">
        <v>3239.9999999999995</v>
      </c>
      <c r="M90" s="69">
        <v>1</v>
      </c>
      <c r="N90" s="179"/>
    </row>
    <row r="91" spans="1:6" ht="14.25">
      <c r="A91" s="190" t="s">
        <v>363</v>
      </c>
      <c r="B91" s="190"/>
      <c r="C91" s="190"/>
      <c r="D91" s="190"/>
      <c r="E91" s="190"/>
      <c r="F91" s="190"/>
    </row>
  </sheetData>
  <mergeCells count="19">
    <mergeCell ref="A9:O9"/>
    <mergeCell ref="H69:I69"/>
    <mergeCell ref="J69:K69"/>
    <mergeCell ref="L69:M69"/>
    <mergeCell ref="D11:E11"/>
    <mergeCell ref="F11:G11"/>
    <mergeCell ref="A33:G33"/>
    <mergeCell ref="A40:A41"/>
    <mergeCell ref="D40:D41"/>
    <mergeCell ref="A67:O67"/>
    <mergeCell ref="A38:O38"/>
    <mergeCell ref="A11:A12"/>
    <mergeCell ref="B11:C11"/>
    <mergeCell ref="A91:F91"/>
    <mergeCell ref="A62:F62"/>
    <mergeCell ref="A69:A70"/>
    <mergeCell ref="B69:C69"/>
    <mergeCell ref="D69:E69"/>
    <mergeCell ref="F69:G69"/>
  </mergeCells>
  <hyperlinks>
    <hyperlink ref="I11" location="CONTENIDO!A1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127"/>
  <sheetViews>
    <sheetView showGridLines="0" workbookViewId="0" topLeftCell="A1">
      <selection activeCell="A8" sqref="A8:C8"/>
    </sheetView>
  </sheetViews>
  <sheetFormatPr defaultColWidth="12" defaultRowHeight="11.25"/>
  <cols>
    <col min="1" max="1" width="39.33203125" style="0" customWidth="1"/>
    <col min="2" max="2" width="18.16015625" style="0" bestFit="1" customWidth="1"/>
    <col min="3" max="3" width="23.33203125" style="0" customWidth="1"/>
    <col min="4" max="4" width="10.33203125" style="0" bestFit="1" customWidth="1"/>
    <col min="5" max="5" width="24.16015625" style="0" bestFit="1" customWidth="1"/>
    <col min="6" max="6" width="18" style="0" bestFit="1" customWidth="1"/>
    <col min="7" max="7" width="17.83203125" style="0" customWidth="1"/>
    <col min="8" max="8" width="14.83203125" style="0" customWidth="1"/>
    <col min="9" max="9" width="13.33203125" style="0" bestFit="1" customWidth="1"/>
  </cols>
  <sheetData>
    <row r="8" spans="1:15" ht="18" customHeight="1">
      <c r="A8" s="208" t="s">
        <v>50</v>
      </c>
      <c r="B8" s="208"/>
      <c r="C8" s="208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17.25">
      <c r="A9" s="195" t="s">
        <v>210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1" spans="1:13" ht="44.25" customHeight="1">
      <c r="A11" s="191" t="s">
        <v>43</v>
      </c>
      <c r="B11" s="43" t="s">
        <v>211</v>
      </c>
      <c r="C11" s="198" t="s">
        <v>206</v>
      </c>
      <c r="D11" s="198" t="s">
        <v>207</v>
      </c>
      <c r="E11" s="198" t="s">
        <v>208</v>
      </c>
      <c r="F11" s="43" t="s">
        <v>212</v>
      </c>
      <c r="G11" s="39"/>
      <c r="H11" s="7" t="s">
        <v>360</v>
      </c>
      <c r="I11" s="39"/>
      <c r="J11" s="39"/>
      <c r="K11" s="39"/>
      <c r="L11" s="39"/>
      <c r="M11" s="39"/>
    </row>
    <row r="12" spans="1:13" ht="14.25" customHeight="1">
      <c r="A12" s="191"/>
      <c r="B12" s="42" t="s">
        <v>197</v>
      </c>
      <c r="C12" s="199"/>
      <c r="D12" s="199"/>
      <c r="E12" s="199"/>
      <c r="F12" s="42" t="s">
        <v>209</v>
      </c>
      <c r="G12" s="39"/>
      <c r="H12" s="39"/>
      <c r="I12" s="39"/>
      <c r="J12" s="39"/>
      <c r="K12" s="39"/>
      <c r="L12" s="39"/>
      <c r="M12" s="39"/>
    </row>
    <row r="13" spans="1:13" ht="14.25">
      <c r="A13" s="4" t="s">
        <v>40</v>
      </c>
      <c r="B13" s="40">
        <v>222245794.28054905</v>
      </c>
      <c r="C13" s="5">
        <v>5387.035037568409</v>
      </c>
      <c r="D13" s="5">
        <v>13998.000000000015</v>
      </c>
      <c r="E13" s="73">
        <f>C13/D13</f>
        <v>0.3848431945683958</v>
      </c>
      <c r="F13" s="40">
        <f>B13/C13</f>
        <v>41255.68011543247</v>
      </c>
      <c r="G13" s="107"/>
      <c r="H13" s="39"/>
      <c r="I13" s="39"/>
      <c r="J13" s="39"/>
      <c r="K13" s="39"/>
      <c r="L13" s="39"/>
      <c r="M13" s="39"/>
    </row>
    <row r="14" spans="1:13" ht="14.25">
      <c r="A14" s="14" t="s">
        <v>181</v>
      </c>
      <c r="B14" s="41">
        <v>33639791.167626984</v>
      </c>
      <c r="C14" s="3">
        <v>155.31998283024296</v>
      </c>
      <c r="D14" s="3">
        <v>172.99999999999991</v>
      </c>
      <c r="E14" s="69">
        <f aca="true" t="shared" si="0" ref="E14:E30">C14/D14</f>
        <v>0.8978033689609425</v>
      </c>
      <c r="F14" s="41">
        <f aca="true" t="shared" si="1" ref="F14:F30">B14/C14</f>
        <v>216583.79401440965</v>
      </c>
      <c r="G14" s="107"/>
      <c r="H14" s="39"/>
      <c r="I14" s="39"/>
      <c r="J14" s="39"/>
      <c r="K14" s="39"/>
      <c r="L14" s="39"/>
      <c r="M14" s="39"/>
    </row>
    <row r="15" spans="1:13" ht="14.25">
      <c r="A15" s="14" t="s">
        <v>182</v>
      </c>
      <c r="B15" s="41">
        <v>75011126.1512515</v>
      </c>
      <c r="C15" s="3">
        <v>1306.2148232799243</v>
      </c>
      <c r="D15" s="3">
        <v>1887.999999999997</v>
      </c>
      <c r="E15" s="69">
        <f t="shared" si="0"/>
        <v>0.6918510716525034</v>
      </c>
      <c r="F15" s="41">
        <f t="shared" si="1"/>
        <v>57426.33203541319</v>
      </c>
      <c r="G15" s="107"/>
      <c r="H15" s="39"/>
      <c r="I15" s="39"/>
      <c r="J15" s="39"/>
      <c r="K15" s="39"/>
      <c r="L15" s="39"/>
      <c r="M15" s="39"/>
    </row>
    <row r="16" spans="1:13" ht="28.5">
      <c r="A16" s="14" t="s">
        <v>144</v>
      </c>
      <c r="B16" s="41">
        <v>9849105.194444446</v>
      </c>
      <c r="C16" s="3">
        <v>26.19444444444444</v>
      </c>
      <c r="D16" s="3">
        <v>36</v>
      </c>
      <c r="E16" s="69">
        <f t="shared" si="0"/>
        <v>0.7276234567901233</v>
      </c>
      <c r="F16" s="41">
        <f t="shared" si="1"/>
        <v>375999.7741251327</v>
      </c>
      <c r="G16" s="107"/>
      <c r="H16" s="39"/>
      <c r="I16" s="39"/>
      <c r="J16" s="39"/>
      <c r="K16" s="39"/>
      <c r="L16" s="39"/>
      <c r="M16" s="39"/>
    </row>
    <row r="17" spans="1:13" ht="28.5">
      <c r="A17" s="14" t="s">
        <v>61</v>
      </c>
      <c r="B17" s="41">
        <v>20179770.873208392</v>
      </c>
      <c r="C17" s="3">
        <v>67.64265588631633</v>
      </c>
      <c r="D17" s="3">
        <v>78.00000000000003</v>
      </c>
      <c r="E17" s="69">
        <f t="shared" si="0"/>
        <v>0.8672135370040552</v>
      </c>
      <c r="F17" s="41">
        <f t="shared" si="1"/>
        <v>298329.07370052906</v>
      </c>
      <c r="G17" s="107"/>
      <c r="H17" s="39"/>
      <c r="I17" s="39"/>
      <c r="J17" s="39"/>
      <c r="K17" s="39"/>
      <c r="L17" s="39"/>
      <c r="M17" s="39"/>
    </row>
    <row r="18" spans="1:13" ht="14.25">
      <c r="A18" s="14" t="s">
        <v>183</v>
      </c>
      <c r="B18" s="41">
        <v>27383464.645132948</v>
      </c>
      <c r="C18" s="3">
        <v>441.31755205232116</v>
      </c>
      <c r="D18" s="3">
        <v>790</v>
      </c>
      <c r="E18" s="69">
        <f t="shared" si="0"/>
        <v>0.5586298127244572</v>
      </c>
      <c r="F18" s="41">
        <f t="shared" si="1"/>
        <v>62049.3441010623</v>
      </c>
      <c r="G18" s="107"/>
      <c r="H18" s="39"/>
      <c r="I18" s="39"/>
      <c r="J18" s="39"/>
      <c r="K18" s="39"/>
      <c r="L18" s="39"/>
      <c r="M18" s="39"/>
    </row>
    <row r="19" spans="1:13" ht="14.25">
      <c r="A19" s="14" t="s">
        <v>184</v>
      </c>
      <c r="B19" s="41">
        <v>16905442.5255935</v>
      </c>
      <c r="C19" s="3">
        <v>1872.3055200042872</v>
      </c>
      <c r="D19" s="3">
        <v>7251</v>
      </c>
      <c r="E19" s="69">
        <f t="shared" si="0"/>
        <v>0.25821342159761235</v>
      </c>
      <c r="F19" s="41">
        <f t="shared" si="1"/>
        <v>9029.211496185084</v>
      </c>
      <c r="G19" s="107"/>
      <c r="H19" s="39"/>
      <c r="I19" s="39"/>
      <c r="J19" s="39"/>
      <c r="K19" s="39"/>
      <c r="L19" s="39"/>
      <c r="M19" s="39"/>
    </row>
    <row r="20" spans="1:13" ht="14.25">
      <c r="A20" s="14" t="s">
        <v>41</v>
      </c>
      <c r="B20" s="41">
        <v>5640853.1102061095</v>
      </c>
      <c r="C20" s="3">
        <v>274.7022173846695</v>
      </c>
      <c r="D20" s="3">
        <v>840.9999999999992</v>
      </c>
      <c r="E20" s="69">
        <f t="shared" si="0"/>
        <v>0.3266375949877167</v>
      </c>
      <c r="F20" s="41">
        <f t="shared" si="1"/>
        <v>20534.428749467068</v>
      </c>
      <c r="G20" s="107"/>
      <c r="H20" s="39"/>
      <c r="I20" s="39"/>
      <c r="J20" s="39"/>
      <c r="K20" s="39"/>
      <c r="L20" s="39"/>
      <c r="M20" s="39"/>
    </row>
    <row r="21" spans="1:13" ht="28.5">
      <c r="A21" s="14" t="s">
        <v>185</v>
      </c>
      <c r="B21" s="41">
        <v>1589868.4011222762</v>
      </c>
      <c r="C21" s="3">
        <v>198.9089342037699</v>
      </c>
      <c r="D21" s="3">
        <v>327.9999999999993</v>
      </c>
      <c r="E21" s="69">
        <f t="shared" si="0"/>
        <v>0.6064296774505192</v>
      </c>
      <c r="F21" s="41">
        <f t="shared" si="1"/>
        <v>7992.946156423293</v>
      </c>
      <c r="G21" s="107"/>
      <c r="H21" s="39"/>
      <c r="I21" s="39"/>
      <c r="J21" s="39"/>
      <c r="K21" s="39"/>
      <c r="L21" s="39"/>
      <c r="M21" s="39"/>
    </row>
    <row r="22" spans="1:13" ht="14.25">
      <c r="A22" s="14" t="s">
        <v>186</v>
      </c>
      <c r="B22" s="41">
        <v>11042064.165995482</v>
      </c>
      <c r="C22" s="3">
        <v>62.035686442652256</v>
      </c>
      <c r="D22" s="3">
        <v>258.00000000000006</v>
      </c>
      <c r="E22" s="69">
        <f t="shared" si="0"/>
        <v>0.24044839706454357</v>
      </c>
      <c r="F22" s="41">
        <f t="shared" si="1"/>
        <v>177995.35717563334</v>
      </c>
      <c r="G22" s="107"/>
      <c r="H22" s="39"/>
      <c r="I22" s="39"/>
      <c r="J22" s="39"/>
      <c r="K22" s="39"/>
      <c r="L22" s="39"/>
      <c r="M22" s="39"/>
    </row>
    <row r="23" spans="1:13" ht="14.25">
      <c r="A23" s="14" t="s">
        <v>187</v>
      </c>
      <c r="B23" s="41">
        <v>199513</v>
      </c>
      <c r="C23" s="3">
        <v>7</v>
      </c>
      <c r="D23" s="3">
        <v>55</v>
      </c>
      <c r="E23" s="69">
        <f t="shared" si="0"/>
        <v>0.12727272727272726</v>
      </c>
      <c r="F23" s="41">
        <f t="shared" si="1"/>
        <v>28501.85714285714</v>
      </c>
      <c r="G23" s="107"/>
      <c r="H23" s="39"/>
      <c r="I23" s="39"/>
      <c r="J23" s="39"/>
      <c r="K23" s="39"/>
      <c r="L23" s="39"/>
      <c r="M23" s="39"/>
    </row>
    <row r="24" spans="1:13" ht="14.25">
      <c r="A24" s="14" t="s">
        <v>142</v>
      </c>
      <c r="B24" s="41">
        <v>680753.7110793311</v>
      </c>
      <c r="C24" s="3">
        <v>80.53645983886425</v>
      </c>
      <c r="D24" s="3">
        <v>244.99999999999983</v>
      </c>
      <c r="E24" s="69">
        <f t="shared" si="0"/>
        <v>0.32872024424026247</v>
      </c>
      <c r="F24" s="41">
        <f t="shared" si="1"/>
        <v>8452.739447963937</v>
      </c>
      <c r="G24" s="107"/>
      <c r="H24" s="39"/>
      <c r="I24" s="39"/>
      <c r="J24" s="39"/>
      <c r="K24" s="39"/>
      <c r="L24" s="39"/>
      <c r="M24" s="39"/>
    </row>
    <row r="25" spans="1:13" ht="28.5">
      <c r="A25" s="14" t="s">
        <v>188</v>
      </c>
      <c r="B25" s="41">
        <v>8006417.272241196</v>
      </c>
      <c r="C25" s="3">
        <v>252.1836771863724</v>
      </c>
      <c r="D25" s="3">
        <v>716.0000000000003</v>
      </c>
      <c r="E25" s="69">
        <f t="shared" si="0"/>
        <v>0.35221183964577135</v>
      </c>
      <c r="F25" s="41">
        <f t="shared" si="1"/>
        <v>31748.356442293363</v>
      </c>
      <c r="G25" s="107"/>
      <c r="H25" s="39"/>
      <c r="I25" s="39"/>
      <c r="J25" s="39"/>
      <c r="K25" s="39"/>
      <c r="L25" s="39"/>
      <c r="M25" s="39"/>
    </row>
    <row r="26" spans="1:13" ht="28.5">
      <c r="A26" s="14" t="s">
        <v>82</v>
      </c>
      <c r="B26" s="41">
        <v>3139028.2527729054</v>
      </c>
      <c r="C26" s="3">
        <v>129.72304590004424</v>
      </c>
      <c r="D26" s="3">
        <v>513.9999999999997</v>
      </c>
      <c r="E26" s="69">
        <f t="shared" si="0"/>
        <v>0.2523794667316038</v>
      </c>
      <c r="F26" s="41">
        <f t="shared" si="1"/>
        <v>24197.92282083499</v>
      </c>
      <c r="G26" s="107"/>
      <c r="H26" s="39"/>
      <c r="I26" s="39"/>
      <c r="J26" s="39"/>
      <c r="K26" s="39"/>
      <c r="L26" s="39"/>
      <c r="M26" s="39"/>
    </row>
    <row r="27" spans="1:13" ht="14.25">
      <c r="A27" s="14" t="s">
        <v>51</v>
      </c>
      <c r="B27" s="41">
        <v>2012030.7023422457</v>
      </c>
      <c r="C27" s="3">
        <v>171.8677593577618</v>
      </c>
      <c r="D27" s="3">
        <v>347.0000000000001</v>
      </c>
      <c r="E27" s="69">
        <f t="shared" si="0"/>
        <v>0.49529613647769954</v>
      </c>
      <c r="F27" s="41">
        <f t="shared" si="1"/>
        <v>11706.853628980993</v>
      </c>
      <c r="G27" s="107"/>
      <c r="H27" s="39"/>
      <c r="I27" s="39"/>
      <c r="J27" s="39"/>
      <c r="K27" s="39"/>
      <c r="L27" s="39"/>
      <c r="M27" s="39"/>
    </row>
    <row r="28" spans="1:13" ht="28.5">
      <c r="A28" s="14" t="s">
        <v>189</v>
      </c>
      <c r="B28" s="41">
        <v>6457690.150632956</v>
      </c>
      <c r="C28" s="3">
        <v>295.80833340737394</v>
      </c>
      <c r="D28" s="3">
        <v>332.00000000000006</v>
      </c>
      <c r="E28" s="69">
        <f t="shared" si="0"/>
        <v>0.8909889560463069</v>
      </c>
      <c r="F28" s="41">
        <f t="shared" si="1"/>
        <v>21830.656615544754</v>
      </c>
      <c r="G28" s="107"/>
      <c r="H28" s="39"/>
      <c r="I28" s="39"/>
      <c r="J28" s="39"/>
      <c r="K28" s="39"/>
      <c r="L28" s="39"/>
      <c r="M28" s="39"/>
    </row>
    <row r="29" spans="1:13" ht="14.25">
      <c r="A29" s="149" t="s">
        <v>143</v>
      </c>
      <c r="B29" s="156">
        <v>267945.2097723841</v>
      </c>
      <c r="C29" s="150">
        <v>20.65594583848493</v>
      </c>
      <c r="D29" s="150">
        <v>72.99999999999993</v>
      </c>
      <c r="E29" s="151">
        <f t="shared" si="0"/>
        <v>0.2829581621710267</v>
      </c>
      <c r="F29" s="156">
        <f t="shared" si="1"/>
        <v>12971.81992378991</v>
      </c>
      <c r="G29" s="107"/>
      <c r="H29" s="39"/>
      <c r="I29" s="39"/>
      <c r="J29" s="39"/>
      <c r="K29" s="39"/>
      <c r="L29" s="39"/>
      <c r="M29" s="39"/>
    </row>
    <row r="30" spans="1:7" ht="15" thickBot="1">
      <c r="A30" s="158" t="s">
        <v>190</v>
      </c>
      <c r="B30" s="159">
        <v>240929.74712643682</v>
      </c>
      <c r="C30" s="160">
        <v>24.617999510882868</v>
      </c>
      <c r="D30" s="160">
        <v>73.00000000000004</v>
      </c>
      <c r="E30" s="161">
        <f t="shared" si="0"/>
        <v>0.3372328700120939</v>
      </c>
      <c r="F30" s="159">
        <f t="shared" si="1"/>
        <v>9786.731331273653</v>
      </c>
      <c r="G30" s="109"/>
    </row>
    <row r="31" spans="1:7" ht="14.25">
      <c r="A31" s="152" t="s">
        <v>146</v>
      </c>
      <c r="B31" s="41">
        <v>33859648.204776324</v>
      </c>
      <c r="C31" s="3">
        <v>3532.2323577496686</v>
      </c>
      <c r="D31" s="3">
        <v>10758.00000000003</v>
      </c>
      <c r="E31" s="69">
        <f>C31/D31</f>
        <v>0.32833541157739904</v>
      </c>
      <c r="F31" s="41">
        <f aca="true" t="shared" si="2" ref="F31:F32">B31/C31</f>
        <v>9585.906241555353</v>
      </c>
      <c r="G31" s="12"/>
    </row>
    <row r="32" spans="1:7" ht="14.25">
      <c r="A32" s="28" t="s">
        <v>145</v>
      </c>
      <c r="B32" s="41">
        <v>188386146.07577306</v>
      </c>
      <c r="C32" s="3">
        <v>1854.8026798187434</v>
      </c>
      <c r="D32" s="3">
        <v>3239.9999999999995</v>
      </c>
      <c r="E32" s="69">
        <f aca="true" t="shared" si="3" ref="E32">C32/D32</f>
        <v>0.5724699629070197</v>
      </c>
      <c r="F32" s="41">
        <f t="shared" si="2"/>
        <v>101566.67775258051</v>
      </c>
      <c r="G32" s="12"/>
    </row>
    <row r="33" spans="1:7" ht="14.25">
      <c r="A33" s="190" t="s">
        <v>362</v>
      </c>
      <c r="B33" s="190"/>
      <c r="C33" s="190"/>
      <c r="D33" s="190"/>
      <c r="E33" s="190"/>
      <c r="F33" s="190"/>
      <c r="G33" s="201"/>
    </row>
    <row r="34" spans="1:7" ht="14.25">
      <c r="A34" s="39"/>
      <c r="B34" s="39"/>
      <c r="C34" s="39"/>
      <c r="D34" s="39"/>
      <c r="E34" s="39"/>
      <c r="F34" s="39"/>
      <c r="G34" s="39"/>
    </row>
    <row r="35" ht="14.25">
      <c r="A35" s="55"/>
    </row>
    <row r="36" ht="14.25">
      <c r="A36" s="55"/>
    </row>
    <row r="37" spans="1:15" ht="17.25">
      <c r="A37" s="129" t="s">
        <v>52</v>
      </c>
      <c r="B37" s="123"/>
      <c r="C37" s="123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21"/>
      <c r="O37" s="121"/>
    </row>
    <row r="38" spans="1:15" ht="17.25">
      <c r="A38" s="195" t="s">
        <v>213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40" spans="1:13" ht="40.5">
      <c r="A40" s="191" t="s">
        <v>43</v>
      </c>
      <c r="B40" s="43" t="s">
        <v>214</v>
      </c>
      <c r="C40" s="198" t="s">
        <v>215</v>
      </c>
      <c r="D40" s="198" t="s">
        <v>207</v>
      </c>
      <c r="E40" s="198" t="s">
        <v>216</v>
      </c>
      <c r="F40" s="43" t="s">
        <v>217</v>
      </c>
      <c r="G40" s="39"/>
      <c r="H40" s="39"/>
      <c r="I40" s="39"/>
      <c r="J40" s="39"/>
      <c r="K40" s="39"/>
      <c r="L40" s="39"/>
      <c r="M40" s="39"/>
    </row>
    <row r="41" spans="1:13" ht="14.25">
      <c r="A41" s="191"/>
      <c r="B41" s="42" t="s">
        <v>197</v>
      </c>
      <c r="C41" s="199"/>
      <c r="D41" s="199"/>
      <c r="E41" s="199"/>
      <c r="F41" s="42" t="s">
        <v>209</v>
      </c>
      <c r="G41" s="39"/>
      <c r="H41" s="39"/>
      <c r="I41" s="39"/>
      <c r="J41" s="39"/>
      <c r="K41" s="39"/>
      <c r="L41" s="39"/>
      <c r="M41" s="39"/>
    </row>
    <row r="42" spans="1:13" ht="14.25">
      <c r="A42" s="4" t="s">
        <v>40</v>
      </c>
      <c r="B42" s="40">
        <v>1321623270.4525008</v>
      </c>
      <c r="C42" s="5">
        <v>133.53675198105992</v>
      </c>
      <c r="D42" s="5">
        <v>13998.000000000015</v>
      </c>
      <c r="E42" s="73">
        <f>C42/D42</f>
        <v>0.009539702241824531</v>
      </c>
      <c r="F42" s="40">
        <f>B42/C42</f>
        <v>9897075.156058552</v>
      </c>
      <c r="G42" s="39"/>
      <c r="H42" s="39"/>
      <c r="I42" s="39"/>
      <c r="J42" s="39"/>
      <c r="K42" s="39"/>
      <c r="L42" s="39"/>
      <c r="M42" s="39"/>
    </row>
    <row r="43" spans="1:13" ht="14.25">
      <c r="A43" s="14" t="s">
        <v>181</v>
      </c>
      <c r="B43" s="41">
        <v>568922.033251982</v>
      </c>
      <c r="C43" s="3">
        <v>4.298886516168389</v>
      </c>
      <c r="D43" s="3">
        <v>172.99999999999991</v>
      </c>
      <c r="E43" s="69">
        <f aca="true" t="shared" si="4" ref="E43:E54">C43/D43</f>
        <v>0.024849055006753707</v>
      </c>
      <c r="F43" s="41">
        <f aca="true" t="shared" si="5" ref="F43:F54">B43/C43</f>
        <v>132341.71944577497</v>
      </c>
      <c r="G43" s="39"/>
      <c r="H43" s="39"/>
      <c r="I43" s="39"/>
      <c r="J43" s="39"/>
      <c r="K43" s="39"/>
      <c r="L43" s="39"/>
      <c r="M43" s="39"/>
    </row>
    <row r="44" spans="1:13" ht="14.25">
      <c r="A44" s="14" t="s">
        <v>182</v>
      </c>
      <c r="B44" s="41">
        <v>37116191.87975983</v>
      </c>
      <c r="C44" s="3">
        <v>26.903144256596597</v>
      </c>
      <c r="D44" s="3">
        <v>1887.999999999997</v>
      </c>
      <c r="E44" s="69">
        <f t="shared" si="4"/>
        <v>0.014249546746078728</v>
      </c>
      <c r="F44" s="41">
        <f t="shared" si="5"/>
        <v>1379622.8249662311</v>
      </c>
      <c r="G44" s="39"/>
      <c r="H44" s="39"/>
      <c r="I44" s="39"/>
      <c r="J44" s="39"/>
      <c r="K44" s="39"/>
      <c r="L44" s="39"/>
      <c r="M44" s="39"/>
    </row>
    <row r="45" spans="1:13" ht="28.5">
      <c r="A45" s="14" t="s">
        <v>144</v>
      </c>
      <c r="B45" s="41">
        <v>800787426.1388887</v>
      </c>
      <c r="C45" s="3">
        <v>19.69444444444444</v>
      </c>
      <c r="D45" s="3">
        <v>36</v>
      </c>
      <c r="E45" s="69">
        <f t="shared" si="4"/>
        <v>0.5470679012345677</v>
      </c>
      <c r="F45" s="41">
        <f t="shared" si="5"/>
        <v>40660574.52891397</v>
      </c>
      <c r="G45" s="39"/>
      <c r="H45" s="39"/>
      <c r="I45" s="39"/>
      <c r="J45" s="39"/>
      <c r="K45" s="39"/>
      <c r="L45" s="39"/>
      <c r="M45" s="39"/>
    </row>
    <row r="46" spans="1:13" ht="28.5">
      <c r="A46" s="14" t="s">
        <v>61</v>
      </c>
      <c r="B46" s="41">
        <v>398394750.8423375</v>
      </c>
      <c r="C46" s="3">
        <v>48.7325738086488</v>
      </c>
      <c r="D46" s="3">
        <v>78.00000000000003</v>
      </c>
      <c r="E46" s="69">
        <f t="shared" si="4"/>
        <v>0.624776587290369</v>
      </c>
      <c r="F46" s="41">
        <f t="shared" si="5"/>
        <v>8175122.299237815</v>
      </c>
      <c r="G46" s="39"/>
      <c r="H46" s="39"/>
      <c r="I46" s="39"/>
      <c r="J46" s="39"/>
      <c r="K46" s="39"/>
      <c r="L46" s="39"/>
      <c r="M46" s="39"/>
    </row>
    <row r="47" spans="1:13" ht="14.25">
      <c r="A47" s="14" t="s">
        <v>183</v>
      </c>
      <c r="B47" s="41"/>
      <c r="C47" s="3">
        <v>0</v>
      </c>
      <c r="D47" s="3">
        <v>790</v>
      </c>
      <c r="E47" s="69">
        <f t="shared" si="4"/>
        <v>0</v>
      </c>
      <c r="F47" s="41" t="s">
        <v>86</v>
      </c>
      <c r="G47" s="39"/>
      <c r="H47" s="39"/>
      <c r="I47" s="39"/>
      <c r="J47" s="39"/>
      <c r="K47" s="39"/>
      <c r="L47" s="39"/>
      <c r="M47" s="39"/>
    </row>
    <row r="48" spans="1:13" ht="14.25">
      <c r="A48" s="14" t="s">
        <v>184</v>
      </c>
      <c r="B48" s="41">
        <v>62368508.55826229</v>
      </c>
      <c r="C48" s="3">
        <v>30.9077029552017</v>
      </c>
      <c r="D48" s="3">
        <v>7251</v>
      </c>
      <c r="E48" s="69">
        <f t="shared" si="4"/>
        <v>0.004262543505061605</v>
      </c>
      <c r="F48" s="41">
        <f t="shared" si="5"/>
        <v>2017895.301008314</v>
      </c>
      <c r="G48" s="39"/>
      <c r="H48" s="39"/>
      <c r="I48" s="39"/>
      <c r="J48" s="39"/>
      <c r="K48" s="39"/>
      <c r="L48" s="39"/>
      <c r="M48" s="39"/>
    </row>
    <row r="49" spans="1:13" ht="14.25">
      <c r="A49" s="14" t="s">
        <v>41</v>
      </c>
      <c r="B49" s="41"/>
      <c r="C49" s="3">
        <v>0</v>
      </c>
      <c r="D49" s="3">
        <v>840.9999999999992</v>
      </c>
      <c r="E49" s="69">
        <f t="shared" si="4"/>
        <v>0</v>
      </c>
      <c r="F49" s="41" t="s">
        <v>86</v>
      </c>
      <c r="G49" s="39"/>
      <c r="H49" s="39"/>
      <c r="I49" s="39"/>
      <c r="J49" s="39"/>
      <c r="K49" s="39"/>
      <c r="L49" s="39"/>
      <c r="M49" s="39"/>
    </row>
    <row r="50" spans="1:13" ht="28.5">
      <c r="A50" s="14" t="s">
        <v>185</v>
      </c>
      <c r="B50" s="41"/>
      <c r="C50" s="3">
        <v>0</v>
      </c>
      <c r="D50" s="3">
        <v>327.9999999999993</v>
      </c>
      <c r="E50" s="69">
        <f t="shared" si="4"/>
        <v>0</v>
      </c>
      <c r="F50" s="41" t="s">
        <v>86</v>
      </c>
      <c r="G50" s="39"/>
      <c r="H50" s="39"/>
      <c r="I50" s="39"/>
      <c r="J50" s="39"/>
      <c r="K50" s="39"/>
      <c r="L50" s="39"/>
      <c r="M50" s="39"/>
    </row>
    <row r="51" spans="1:13" ht="14.25">
      <c r="A51" s="14" t="s">
        <v>186</v>
      </c>
      <c r="B51" s="41">
        <v>12193307</v>
      </c>
      <c r="C51" s="3">
        <v>1</v>
      </c>
      <c r="D51" s="3">
        <v>258.00000000000006</v>
      </c>
      <c r="E51" s="69">
        <f t="shared" si="4"/>
        <v>0.003875968992248061</v>
      </c>
      <c r="F51" s="41">
        <f t="shared" si="5"/>
        <v>12193307</v>
      </c>
      <c r="G51" s="39"/>
      <c r="H51" s="39"/>
      <c r="I51" s="39"/>
      <c r="J51" s="39"/>
      <c r="K51" s="39"/>
      <c r="L51" s="39"/>
      <c r="M51" s="39"/>
    </row>
    <row r="52" spans="1:13" ht="14.25">
      <c r="A52" s="14" t="s">
        <v>187</v>
      </c>
      <c r="B52" s="41"/>
      <c r="C52" s="3">
        <v>0</v>
      </c>
      <c r="D52" s="3">
        <v>55</v>
      </c>
      <c r="E52" s="69">
        <f t="shared" si="4"/>
        <v>0</v>
      </c>
      <c r="F52" s="41" t="s">
        <v>86</v>
      </c>
      <c r="G52" s="39"/>
      <c r="H52" s="39"/>
      <c r="I52" s="39"/>
      <c r="J52" s="39"/>
      <c r="K52" s="39"/>
      <c r="L52" s="39"/>
      <c r="M52" s="39"/>
    </row>
    <row r="53" spans="1:13" ht="14.25">
      <c r="A53" s="14" t="s">
        <v>142</v>
      </c>
      <c r="B53" s="41"/>
      <c r="C53" s="3">
        <v>0</v>
      </c>
      <c r="D53" s="3">
        <v>244.99999999999983</v>
      </c>
      <c r="E53" s="69">
        <f t="shared" si="4"/>
        <v>0</v>
      </c>
      <c r="F53" s="41" t="s">
        <v>86</v>
      </c>
      <c r="G53" s="39"/>
      <c r="H53" s="39"/>
      <c r="I53" s="39"/>
      <c r="J53" s="39"/>
      <c r="K53" s="39"/>
      <c r="L53" s="39"/>
      <c r="M53" s="39"/>
    </row>
    <row r="54" spans="1:13" ht="28.5">
      <c r="A54" s="14" t="s">
        <v>188</v>
      </c>
      <c r="B54" s="41">
        <v>10194164</v>
      </c>
      <c r="C54" s="3">
        <v>2</v>
      </c>
      <c r="D54" s="3">
        <v>716.0000000000003</v>
      </c>
      <c r="E54" s="69">
        <f t="shared" si="4"/>
        <v>0.0027932960893854736</v>
      </c>
      <c r="F54" s="41">
        <f t="shared" si="5"/>
        <v>5097082</v>
      </c>
      <c r="G54" s="39"/>
      <c r="H54" s="39"/>
      <c r="I54" s="39"/>
      <c r="J54" s="39"/>
      <c r="K54" s="39"/>
      <c r="L54" s="39"/>
      <c r="M54" s="39"/>
    </row>
    <row r="55" spans="1:13" ht="28.5">
      <c r="A55" s="14" t="s">
        <v>82</v>
      </c>
      <c r="B55" s="41"/>
      <c r="C55" s="3">
        <v>0</v>
      </c>
      <c r="D55" s="3">
        <v>513.9999999999997</v>
      </c>
      <c r="E55" s="69">
        <f aca="true" t="shared" si="6" ref="E55:E61">C55/D55</f>
        <v>0</v>
      </c>
      <c r="F55" s="41" t="s">
        <v>86</v>
      </c>
      <c r="G55" s="39"/>
      <c r="H55" s="39"/>
      <c r="I55" s="39"/>
      <c r="J55" s="39"/>
      <c r="K55" s="39"/>
      <c r="L55" s="39"/>
      <c r="M55" s="39"/>
    </row>
    <row r="56" spans="1:13" ht="14.25">
      <c r="A56" s="14" t="s">
        <v>51</v>
      </c>
      <c r="B56" s="41"/>
      <c r="C56" s="3">
        <v>0</v>
      </c>
      <c r="D56" s="3">
        <v>347.0000000000001</v>
      </c>
      <c r="E56" s="69">
        <f t="shared" si="6"/>
        <v>0</v>
      </c>
      <c r="F56" s="41" t="s">
        <v>86</v>
      </c>
      <c r="G56" s="39"/>
      <c r="H56" s="39"/>
      <c r="I56" s="39"/>
      <c r="J56" s="39"/>
      <c r="K56" s="39"/>
      <c r="L56" s="39"/>
      <c r="M56" s="39"/>
    </row>
    <row r="57" spans="1:13" ht="28.5">
      <c r="A57" s="14" t="s">
        <v>189</v>
      </c>
      <c r="B57" s="41"/>
      <c r="C57" s="3">
        <v>0</v>
      </c>
      <c r="D57" s="3">
        <v>332.00000000000006</v>
      </c>
      <c r="E57" s="69">
        <f t="shared" si="6"/>
        <v>0</v>
      </c>
      <c r="F57" s="41" t="s">
        <v>86</v>
      </c>
      <c r="G57" s="39"/>
      <c r="H57" s="39"/>
      <c r="I57" s="39"/>
      <c r="J57" s="39"/>
      <c r="K57" s="39"/>
      <c r="L57" s="39"/>
      <c r="M57" s="39"/>
    </row>
    <row r="58" spans="1:13" ht="14.25">
      <c r="A58" s="149" t="s">
        <v>143</v>
      </c>
      <c r="B58" s="156"/>
      <c r="C58" s="150">
        <v>0</v>
      </c>
      <c r="D58" s="150">
        <v>72.99999999999993</v>
      </c>
      <c r="E58" s="151">
        <f t="shared" si="6"/>
        <v>0</v>
      </c>
      <c r="F58" s="156" t="s">
        <v>86</v>
      </c>
      <c r="G58" s="39"/>
      <c r="H58" s="39"/>
      <c r="I58" s="39"/>
      <c r="J58" s="39"/>
      <c r="K58" s="39"/>
      <c r="L58" s="39"/>
      <c r="M58" s="39"/>
    </row>
    <row r="59" spans="1:13" ht="15" thickBot="1">
      <c r="A59" s="158" t="s">
        <v>190</v>
      </c>
      <c r="B59" s="159"/>
      <c r="C59" s="160">
        <v>0</v>
      </c>
      <c r="D59" s="160">
        <v>73.00000000000004</v>
      </c>
      <c r="E59" s="161">
        <f t="shared" si="6"/>
        <v>0</v>
      </c>
      <c r="F59" s="159" t="s">
        <v>86</v>
      </c>
      <c r="H59" s="39"/>
      <c r="I59" s="39"/>
      <c r="J59" s="39"/>
      <c r="K59" s="39"/>
      <c r="L59" s="39"/>
      <c r="M59" s="39"/>
    </row>
    <row r="60" spans="1:13" ht="14.25">
      <c r="A60" s="152" t="s">
        <v>146</v>
      </c>
      <c r="B60" s="41">
        <v>129299583.45250036</v>
      </c>
      <c r="C60" s="3">
        <v>79.53675198105994</v>
      </c>
      <c r="D60" s="3">
        <v>10758.00000000003</v>
      </c>
      <c r="E60" s="69">
        <f t="shared" si="6"/>
        <v>0.007393265661002019</v>
      </c>
      <c r="F60" s="41">
        <f aca="true" t="shared" si="7" ref="F60:F61">B60/C60</f>
        <v>1625658.3306707123</v>
      </c>
      <c r="H60" s="125"/>
      <c r="I60" s="125"/>
      <c r="J60" s="125"/>
      <c r="K60" s="125"/>
      <c r="L60" s="125"/>
      <c r="M60" s="125"/>
    </row>
    <row r="61" spans="1:13" ht="14.25">
      <c r="A61" s="28" t="s">
        <v>145</v>
      </c>
      <c r="B61" s="41">
        <v>1192323687</v>
      </c>
      <c r="C61" s="3">
        <v>54</v>
      </c>
      <c r="D61" s="3">
        <v>3239.9999999999995</v>
      </c>
      <c r="E61" s="69">
        <f t="shared" si="6"/>
        <v>0.01666666666666667</v>
      </c>
      <c r="F61" s="41">
        <f t="shared" si="7"/>
        <v>22080068.277777776</v>
      </c>
      <c r="G61" s="109"/>
      <c r="H61" s="125"/>
      <c r="I61" s="125"/>
      <c r="J61" s="125"/>
      <c r="K61" s="125"/>
      <c r="L61" s="125"/>
      <c r="M61" s="125"/>
    </row>
    <row r="62" spans="1:13" ht="14.25">
      <c r="A62" s="190" t="s">
        <v>362</v>
      </c>
      <c r="B62" s="190"/>
      <c r="C62" s="190"/>
      <c r="D62" s="190"/>
      <c r="E62" s="190"/>
      <c r="F62" s="190"/>
      <c r="G62" s="201"/>
      <c r="H62" s="39"/>
      <c r="I62" s="39"/>
      <c r="J62" s="39"/>
      <c r="K62" s="39"/>
      <c r="L62" s="39"/>
      <c r="M62" s="39"/>
    </row>
    <row r="63" spans="1:13" ht="14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4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4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5" ht="17.25">
      <c r="A66" s="131" t="s">
        <v>218</v>
      </c>
      <c r="B66" s="123"/>
      <c r="C66" s="123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21"/>
      <c r="O66" s="121"/>
    </row>
    <row r="67" spans="1:15" ht="17.25">
      <c r="A67" s="195" t="s">
        <v>219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68" spans="1:13" ht="14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40.5">
      <c r="A69" s="191" t="s">
        <v>43</v>
      </c>
      <c r="B69" s="43" t="s">
        <v>220</v>
      </c>
      <c r="C69" s="198" t="s">
        <v>221</v>
      </c>
      <c r="D69" s="198" t="s">
        <v>207</v>
      </c>
      <c r="E69" s="198" t="s">
        <v>222</v>
      </c>
      <c r="F69" s="43" t="s">
        <v>223</v>
      </c>
      <c r="G69" s="39"/>
      <c r="H69" s="39"/>
      <c r="I69" s="39"/>
      <c r="J69" s="39"/>
      <c r="K69" s="39"/>
      <c r="L69" s="39"/>
      <c r="M69" s="39"/>
    </row>
    <row r="70" spans="1:13" ht="14.25">
      <c r="A70" s="191"/>
      <c r="B70" s="42" t="s">
        <v>197</v>
      </c>
      <c r="C70" s="199"/>
      <c r="D70" s="199"/>
      <c r="E70" s="199"/>
      <c r="F70" s="42" t="s">
        <v>209</v>
      </c>
      <c r="G70" s="39"/>
      <c r="H70" s="39"/>
      <c r="I70" s="39"/>
      <c r="J70" s="39"/>
      <c r="K70" s="39"/>
      <c r="L70" s="39"/>
      <c r="M70" s="39"/>
    </row>
    <row r="71" spans="1:13" ht="14.25">
      <c r="A71" s="4" t="s">
        <v>40</v>
      </c>
      <c r="B71" s="40">
        <v>32644023.092712454</v>
      </c>
      <c r="C71" s="5">
        <v>227.22165400221058</v>
      </c>
      <c r="D71" s="5">
        <v>13998.000000000015</v>
      </c>
      <c r="E71" s="73">
        <f>C71/D71</f>
        <v>0.016232437062595396</v>
      </c>
      <c r="F71" s="40">
        <f>B71/C71</f>
        <v>143665.9865718382</v>
      </c>
      <c r="G71" s="39"/>
      <c r="H71" s="39"/>
      <c r="I71" s="39"/>
      <c r="J71" s="39"/>
      <c r="K71" s="39"/>
      <c r="L71" s="39"/>
      <c r="M71" s="39"/>
    </row>
    <row r="72" spans="1:13" ht="14.25">
      <c r="A72" s="14" t="s">
        <v>181</v>
      </c>
      <c r="B72" s="41">
        <v>3652537.667754987</v>
      </c>
      <c r="C72" s="3">
        <v>31.556170275085464</v>
      </c>
      <c r="D72" s="3">
        <v>172.99999999999991</v>
      </c>
      <c r="E72" s="69">
        <f aca="true" t="shared" si="8" ref="E72:E88">C72/D72</f>
        <v>0.18240560852650567</v>
      </c>
      <c r="F72" s="41">
        <f aca="true" t="shared" si="9" ref="F72:F88">B72/C72</f>
        <v>115747.17831456164</v>
      </c>
      <c r="G72" s="39"/>
      <c r="H72" s="39"/>
      <c r="I72" s="39"/>
      <c r="J72" s="39"/>
      <c r="K72" s="39"/>
      <c r="L72" s="39"/>
      <c r="M72" s="39"/>
    </row>
    <row r="73" spans="1:13" ht="14.25">
      <c r="A73" s="14" t="s">
        <v>182</v>
      </c>
      <c r="B73" s="41">
        <v>11247353.000000004</v>
      </c>
      <c r="C73" s="3">
        <v>97</v>
      </c>
      <c r="D73" s="3">
        <v>1887.999999999997</v>
      </c>
      <c r="E73" s="69">
        <f t="shared" si="8"/>
        <v>0.051377118644067875</v>
      </c>
      <c r="F73" s="41">
        <f t="shared" si="9"/>
        <v>115952.0927835052</v>
      </c>
      <c r="G73" s="39"/>
      <c r="H73" s="39"/>
      <c r="I73" s="39"/>
      <c r="J73" s="39"/>
      <c r="K73" s="39"/>
      <c r="L73" s="39"/>
      <c r="M73" s="39"/>
    </row>
    <row r="74" spans="1:13" ht="28.5">
      <c r="A74" s="14" t="s">
        <v>144</v>
      </c>
      <c r="B74" s="41">
        <v>631307</v>
      </c>
      <c r="C74" s="3">
        <v>3</v>
      </c>
      <c r="D74" s="3">
        <v>36</v>
      </c>
      <c r="E74" s="69">
        <f t="shared" si="8"/>
        <v>0.08333333333333333</v>
      </c>
      <c r="F74" s="41">
        <f t="shared" si="9"/>
        <v>210435.66666666666</v>
      </c>
      <c r="G74" s="39"/>
      <c r="H74" s="39"/>
      <c r="I74" s="39"/>
      <c r="J74" s="39"/>
      <c r="K74" s="39"/>
      <c r="L74" s="39"/>
      <c r="M74" s="39"/>
    </row>
    <row r="75" spans="1:13" ht="28.5">
      <c r="A75" s="14" t="s">
        <v>61</v>
      </c>
      <c r="B75" s="41">
        <v>8993350.297684673</v>
      </c>
      <c r="C75" s="3">
        <v>6.91289966923925</v>
      </c>
      <c r="D75" s="3">
        <v>78.00000000000003</v>
      </c>
      <c r="E75" s="69">
        <f t="shared" si="8"/>
        <v>0.08862691883640061</v>
      </c>
      <c r="F75" s="41">
        <f t="shared" si="9"/>
        <v>1300951.948963317</v>
      </c>
      <c r="G75" s="39"/>
      <c r="H75" s="39"/>
      <c r="I75" s="39"/>
      <c r="J75" s="39"/>
      <c r="K75" s="39"/>
      <c r="L75" s="39"/>
      <c r="M75" s="39"/>
    </row>
    <row r="76" spans="1:13" ht="14.25">
      <c r="A76" s="14" t="s">
        <v>183</v>
      </c>
      <c r="B76" s="41">
        <v>9417.81626482578</v>
      </c>
      <c r="C76" s="3">
        <v>4.966581604086009</v>
      </c>
      <c r="D76" s="3">
        <v>790</v>
      </c>
      <c r="E76" s="69">
        <f t="shared" si="8"/>
        <v>0.006286812157070898</v>
      </c>
      <c r="F76" s="41">
        <f t="shared" si="9"/>
        <v>1896.23709335164</v>
      </c>
      <c r="G76" s="39"/>
      <c r="H76" s="39"/>
      <c r="I76" s="39"/>
      <c r="J76" s="39"/>
      <c r="K76" s="39"/>
      <c r="L76" s="39"/>
      <c r="M76" s="39"/>
    </row>
    <row r="77" spans="1:13" ht="14.25">
      <c r="A77" s="14" t="s">
        <v>184</v>
      </c>
      <c r="B77" s="41">
        <v>6393334.317807442</v>
      </c>
      <c r="C77" s="3">
        <v>39.9077029552017</v>
      </c>
      <c r="D77" s="3">
        <v>7251</v>
      </c>
      <c r="E77" s="69">
        <f t="shared" si="8"/>
        <v>0.005503751614287919</v>
      </c>
      <c r="F77" s="41">
        <f t="shared" si="9"/>
        <v>160203.0145654904</v>
      </c>
      <c r="G77" s="39"/>
      <c r="H77" s="39"/>
      <c r="I77" s="39"/>
      <c r="J77" s="39"/>
      <c r="K77" s="39"/>
      <c r="L77" s="39"/>
      <c r="M77" s="39"/>
    </row>
    <row r="78" spans="1:13" ht="14.25">
      <c r="A78" s="14" t="s">
        <v>41</v>
      </c>
      <c r="B78" s="41">
        <v>47304</v>
      </c>
      <c r="C78" s="3">
        <v>3</v>
      </c>
      <c r="D78" s="3">
        <v>840.9999999999992</v>
      </c>
      <c r="E78" s="69">
        <f t="shared" si="8"/>
        <v>0.0035671819262782438</v>
      </c>
      <c r="F78" s="41">
        <f t="shared" si="9"/>
        <v>15768</v>
      </c>
      <c r="G78" s="39"/>
      <c r="H78" s="39"/>
      <c r="I78" s="39"/>
      <c r="J78" s="39"/>
      <c r="K78" s="39"/>
      <c r="L78" s="39"/>
      <c r="M78" s="39"/>
    </row>
    <row r="79" spans="1:13" ht="28.5">
      <c r="A79" s="14" t="s">
        <v>185</v>
      </c>
      <c r="B79" s="41">
        <v>231464.3281009311</v>
      </c>
      <c r="C79" s="3">
        <v>23.0567006528276</v>
      </c>
      <c r="D79" s="3">
        <v>327.9999999999993</v>
      </c>
      <c r="E79" s="69">
        <f t="shared" si="8"/>
        <v>0.07029481906349894</v>
      </c>
      <c r="F79" s="41">
        <f t="shared" si="9"/>
        <v>10038.91803888884</v>
      </c>
      <c r="G79" s="39"/>
      <c r="H79" s="39"/>
      <c r="I79" s="39"/>
      <c r="J79" s="39"/>
      <c r="K79" s="39"/>
      <c r="L79" s="39"/>
      <c r="M79" s="39"/>
    </row>
    <row r="80" spans="1:13" ht="14.25">
      <c r="A80" s="14" t="s">
        <v>186</v>
      </c>
      <c r="B80" s="41">
        <v>325289</v>
      </c>
      <c r="C80" s="3">
        <v>1</v>
      </c>
      <c r="D80" s="3">
        <v>258.00000000000006</v>
      </c>
      <c r="E80" s="69">
        <f t="shared" si="8"/>
        <v>0.003875968992248061</v>
      </c>
      <c r="F80" s="41">
        <f t="shared" si="9"/>
        <v>325289</v>
      </c>
      <c r="G80" s="39"/>
      <c r="H80" s="39"/>
      <c r="I80" s="39"/>
      <c r="J80" s="39"/>
      <c r="K80" s="39"/>
      <c r="L80" s="39"/>
      <c r="M80" s="39"/>
    </row>
    <row r="81" spans="1:13" ht="14.25">
      <c r="A81" s="14" t="s">
        <v>187</v>
      </c>
      <c r="B81" s="41"/>
      <c r="C81" s="3">
        <v>0</v>
      </c>
      <c r="D81" s="3">
        <v>55</v>
      </c>
      <c r="E81" s="69">
        <f t="shared" si="8"/>
        <v>0</v>
      </c>
      <c r="F81" s="41" t="s">
        <v>86</v>
      </c>
      <c r="G81" s="39"/>
      <c r="H81" s="39"/>
      <c r="I81" s="39"/>
      <c r="J81" s="39"/>
      <c r="K81" s="39"/>
      <c r="L81" s="39"/>
      <c r="M81" s="39"/>
    </row>
    <row r="82" spans="1:13" ht="14.25">
      <c r="A82" s="14" t="s">
        <v>142</v>
      </c>
      <c r="B82" s="41"/>
      <c r="C82" s="3">
        <v>0</v>
      </c>
      <c r="D82" s="3">
        <v>244.99999999999983</v>
      </c>
      <c r="E82" s="69">
        <f t="shared" si="8"/>
        <v>0</v>
      </c>
      <c r="F82" s="41" t="s">
        <v>86</v>
      </c>
      <c r="G82" s="39"/>
      <c r="H82" s="39"/>
      <c r="I82" s="39"/>
      <c r="J82" s="39"/>
      <c r="K82" s="39"/>
      <c r="L82" s="39"/>
      <c r="M82" s="39"/>
    </row>
    <row r="83" spans="1:13" ht="28.5">
      <c r="A83" s="14" t="s">
        <v>188</v>
      </c>
      <c r="B83" s="41">
        <v>360950</v>
      </c>
      <c r="C83" s="3">
        <v>2</v>
      </c>
      <c r="D83" s="3">
        <v>716.0000000000003</v>
      </c>
      <c r="E83" s="69">
        <f t="shared" si="8"/>
        <v>0.0027932960893854736</v>
      </c>
      <c r="F83" s="41">
        <f t="shared" si="9"/>
        <v>180475</v>
      </c>
      <c r="G83" s="39"/>
      <c r="H83" s="39"/>
      <c r="I83" s="39"/>
      <c r="J83" s="39"/>
      <c r="K83" s="39"/>
      <c r="L83" s="39"/>
      <c r="M83" s="39"/>
    </row>
    <row r="84" spans="1:13" ht="28.5">
      <c r="A84" s="14" t="s">
        <v>82</v>
      </c>
      <c r="B84" s="41">
        <v>68000</v>
      </c>
      <c r="C84" s="3">
        <v>1</v>
      </c>
      <c r="D84" s="3">
        <v>513.9999999999997</v>
      </c>
      <c r="E84" s="69">
        <f t="shared" si="8"/>
        <v>0.001945525291828795</v>
      </c>
      <c r="F84" s="41">
        <f t="shared" si="9"/>
        <v>68000</v>
      </c>
      <c r="G84" s="39"/>
      <c r="H84" s="39"/>
      <c r="I84" s="39"/>
      <c r="J84" s="39"/>
      <c r="K84" s="39"/>
      <c r="L84" s="39"/>
      <c r="M84" s="39"/>
    </row>
    <row r="85" spans="1:13" ht="14.25">
      <c r="A85" s="14" t="s">
        <v>51</v>
      </c>
      <c r="B85" s="41">
        <v>465381.72466539225</v>
      </c>
      <c r="C85" s="3">
        <v>5.282982791587</v>
      </c>
      <c r="D85" s="3">
        <v>347.0000000000001</v>
      </c>
      <c r="E85" s="69">
        <f t="shared" si="8"/>
        <v>0.015224734269703164</v>
      </c>
      <c r="F85" s="41">
        <f t="shared" si="9"/>
        <v>88090.71371697432</v>
      </c>
      <c r="G85" s="39"/>
      <c r="H85" s="39"/>
      <c r="I85" s="39"/>
      <c r="J85" s="39"/>
      <c r="K85" s="39"/>
      <c r="L85" s="39"/>
      <c r="M85" s="39"/>
    </row>
    <row r="86" spans="1:13" ht="28.5">
      <c r="A86" s="14" t="s">
        <v>189</v>
      </c>
      <c r="B86" s="41">
        <v>158335.94043418908</v>
      </c>
      <c r="C86" s="3">
        <v>5.53861605418351</v>
      </c>
      <c r="D86" s="3">
        <v>332.00000000000006</v>
      </c>
      <c r="E86" s="69">
        <f t="shared" si="8"/>
        <v>0.016682578476456354</v>
      </c>
      <c r="F86" s="41">
        <f t="shared" si="9"/>
        <v>28587.636132421998</v>
      </c>
      <c r="G86" s="39"/>
      <c r="H86" s="39"/>
      <c r="I86" s="39"/>
      <c r="J86" s="39"/>
      <c r="K86" s="39"/>
      <c r="L86" s="39"/>
      <c r="M86" s="39"/>
    </row>
    <row r="87" spans="1:13" ht="14.25">
      <c r="A87" s="14" t="s">
        <v>143</v>
      </c>
      <c r="B87" s="41">
        <v>37198</v>
      </c>
      <c r="C87" s="3">
        <v>1</v>
      </c>
      <c r="D87" s="3">
        <v>72.99999999999993</v>
      </c>
      <c r="E87" s="69">
        <f t="shared" si="8"/>
        <v>0.013698630136986314</v>
      </c>
      <c r="F87" s="41">
        <f t="shared" si="9"/>
        <v>37198</v>
      </c>
      <c r="G87" s="39"/>
      <c r="H87" s="39"/>
      <c r="I87" s="39"/>
      <c r="J87" s="39"/>
      <c r="K87" s="39"/>
      <c r="L87" s="39"/>
      <c r="M87" s="39"/>
    </row>
    <row r="88" spans="1:13" ht="15" thickBot="1">
      <c r="A88" s="158" t="s">
        <v>190</v>
      </c>
      <c r="B88" s="159">
        <v>22800</v>
      </c>
      <c r="C88" s="160">
        <v>2</v>
      </c>
      <c r="D88" s="160">
        <v>73.00000000000004</v>
      </c>
      <c r="E88" s="161">
        <f t="shared" si="8"/>
        <v>0.027397260273972587</v>
      </c>
      <c r="F88" s="159">
        <f t="shared" si="9"/>
        <v>11400</v>
      </c>
      <c r="G88" s="39"/>
      <c r="H88" s="39"/>
      <c r="I88" s="39"/>
      <c r="J88" s="39"/>
      <c r="K88" s="39"/>
      <c r="L88" s="39"/>
      <c r="M88" s="39"/>
    </row>
    <row r="89" spans="1:13" ht="14.25">
      <c r="A89" s="152" t="s">
        <v>146</v>
      </c>
      <c r="B89" s="41">
        <v>1086719.0927124429</v>
      </c>
      <c r="C89" s="3">
        <v>81.22165400221056</v>
      </c>
      <c r="D89" s="3">
        <v>10758.00000000003</v>
      </c>
      <c r="E89" s="69">
        <f aca="true" t="shared" si="10" ref="E89:E90">C89/D89</f>
        <v>0.0075498841794209275</v>
      </c>
      <c r="F89" s="41">
        <f aca="true" t="shared" si="11" ref="F89:F90">B89/C89</f>
        <v>13379.672035278503</v>
      </c>
      <c r="G89" s="125"/>
      <c r="H89" s="125"/>
      <c r="I89" s="125"/>
      <c r="J89" s="125"/>
      <c r="K89" s="125"/>
      <c r="L89" s="125"/>
      <c r="M89" s="125"/>
    </row>
    <row r="90" spans="1:13" ht="14.25">
      <c r="A90" s="28" t="s">
        <v>145</v>
      </c>
      <c r="B90" s="41">
        <v>31557304</v>
      </c>
      <c r="C90" s="3">
        <v>146</v>
      </c>
      <c r="D90" s="3">
        <v>3239.9999999999995</v>
      </c>
      <c r="E90" s="69">
        <f t="shared" si="10"/>
        <v>0.045061728395061736</v>
      </c>
      <c r="F90" s="41">
        <f t="shared" si="11"/>
        <v>216145.91780821918</v>
      </c>
      <c r="G90" s="125"/>
      <c r="H90" s="125"/>
      <c r="I90" s="125"/>
      <c r="J90" s="125"/>
      <c r="K90" s="125"/>
      <c r="L90" s="125"/>
      <c r="M90" s="125"/>
    </row>
    <row r="91" spans="1:13" ht="14.25">
      <c r="A91" s="190" t="s">
        <v>362</v>
      </c>
      <c r="B91" s="190"/>
      <c r="C91" s="190"/>
      <c r="D91" s="190"/>
      <c r="E91" s="190"/>
      <c r="F91" s="190"/>
      <c r="G91" s="201"/>
      <c r="H91" s="39"/>
      <c r="I91" s="39"/>
      <c r="J91" s="39"/>
      <c r="K91" s="39"/>
      <c r="L91" s="39"/>
      <c r="M91" s="39"/>
    </row>
    <row r="92" spans="1:13" ht="14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4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4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5" ht="17.25">
      <c r="A95" s="129" t="s">
        <v>55</v>
      </c>
      <c r="B95" s="123"/>
      <c r="C95" s="123"/>
      <c r="D95" s="195"/>
      <c r="E95" s="195"/>
      <c r="F95" s="195"/>
      <c r="G95" s="121"/>
      <c r="H95" s="121"/>
      <c r="I95" s="121"/>
      <c r="J95" s="121"/>
      <c r="K95" s="121"/>
      <c r="L95" s="121"/>
      <c r="M95" s="121"/>
      <c r="N95" s="121"/>
      <c r="O95" s="121"/>
    </row>
    <row r="96" spans="1:15" ht="17.25">
      <c r="A96" s="195" t="s">
        <v>53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</row>
    <row r="98" spans="1:13" ht="36" customHeight="1">
      <c r="A98" s="200" t="s">
        <v>54</v>
      </c>
      <c r="B98" s="200"/>
      <c r="C98" s="200"/>
      <c r="D98" s="200"/>
      <c r="E98" s="200"/>
      <c r="F98" s="200"/>
      <c r="G98" s="205" t="s">
        <v>224</v>
      </c>
      <c r="H98" s="206"/>
      <c r="I98" s="57"/>
      <c r="J98" s="8"/>
      <c r="K98" s="8"/>
      <c r="L98" s="8"/>
      <c r="M98" s="8"/>
    </row>
    <row r="99" spans="1:13" ht="11.25" customHeight="1">
      <c r="A99" s="200"/>
      <c r="B99" s="200"/>
      <c r="C99" s="200"/>
      <c r="D99" s="200"/>
      <c r="E99" s="200"/>
      <c r="F99" s="200"/>
      <c r="G99" s="44" t="s">
        <v>38</v>
      </c>
      <c r="H99" s="42" t="s">
        <v>39</v>
      </c>
      <c r="I99" s="8"/>
      <c r="J99" s="8"/>
      <c r="K99" s="8"/>
      <c r="L99" s="8"/>
      <c r="M99" s="8"/>
    </row>
    <row r="100" spans="1:13" ht="14.25">
      <c r="A100" s="207" t="s">
        <v>40</v>
      </c>
      <c r="B100" s="207"/>
      <c r="C100" s="207"/>
      <c r="D100" s="207"/>
      <c r="E100" s="207"/>
      <c r="F100" s="207"/>
      <c r="G100" s="40">
        <f>SUM(G101:G109)</f>
        <v>214352867.73299855</v>
      </c>
      <c r="H100" s="54">
        <v>1</v>
      </c>
      <c r="I100" s="8"/>
      <c r="J100" s="8"/>
      <c r="K100" s="8"/>
      <c r="L100" s="8"/>
      <c r="M100" s="8"/>
    </row>
    <row r="101" spans="1:13" ht="28.5" customHeight="1">
      <c r="A101" s="202" t="s">
        <v>225</v>
      </c>
      <c r="B101" s="202"/>
      <c r="C101" s="202"/>
      <c r="D101" s="202"/>
      <c r="E101" s="202"/>
      <c r="F101" s="202"/>
      <c r="G101" s="41">
        <v>19227348.12259012</v>
      </c>
      <c r="H101" s="56">
        <f>G101/$G$100</f>
        <v>0.08969951429126678</v>
      </c>
      <c r="I101" s="8"/>
      <c r="J101" s="8"/>
      <c r="K101" s="8"/>
      <c r="L101" s="8"/>
      <c r="M101" s="8"/>
    </row>
    <row r="102" spans="1:13" ht="28.5" customHeight="1">
      <c r="A102" s="202" t="s">
        <v>226</v>
      </c>
      <c r="B102" s="202"/>
      <c r="C102" s="202"/>
      <c r="D102" s="202"/>
      <c r="E102" s="202"/>
      <c r="F102" s="202"/>
      <c r="G102" s="41">
        <v>29888404.02979732</v>
      </c>
      <c r="H102" s="56">
        <f aca="true" t="shared" si="12" ref="H102:H109">G102/$G$100</f>
        <v>0.13943552211779506</v>
      </c>
      <c r="I102" s="8"/>
      <c r="J102" s="8"/>
      <c r="K102" s="8"/>
      <c r="L102" s="8"/>
      <c r="M102" s="8"/>
    </row>
    <row r="103" spans="1:13" ht="28.5" customHeight="1">
      <c r="A103" s="202" t="s">
        <v>227</v>
      </c>
      <c r="B103" s="202"/>
      <c r="C103" s="202"/>
      <c r="D103" s="202"/>
      <c r="E103" s="202"/>
      <c r="F103" s="202"/>
      <c r="G103" s="41">
        <v>48060221.90719311</v>
      </c>
      <c r="H103" s="56">
        <f t="shared" si="12"/>
        <v>0.22421077177776652</v>
      </c>
      <c r="I103" s="8"/>
      <c r="J103" s="8"/>
      <c r="K103" s="8"/>
      <c r="L103" s="8"/>
      <c r="M103" s="8"/>
    </row>
    <row r="104" spans="1:13" ht="28.5" customHeight="1">
      <c r="A104" s="202" t="s">
        <v>228</v>
      </c>
      <c r="B104" s="202"/>
      <c r="C104" s="202"/>
      <c r="D104" s="202"/>
      <c r="E104" s="202"/>
      <c r="F104" s="202"/>
      <c r="G104" s="41">
        <v>14743770.029576434</v>
      </c>
      <c r="H104" s="56">
        <f t="shared" si="12"/>
        <v>0.06878270482455834</v>
      </c>
      <c r="I104" s="8"/>
      <c r="J104" s="8"/>
      <c r="K104" s="8"/>
      <c r="L104" s="8"/>
      <c r="M104" s="8"/>
    </row>
    <row r="105" spans="1:13" ht="28.5" customHeight="1">
      <c r="A105" s="202" t="s">
        <v>229</v>
      </c>
      <c r="B105" s="202"/>
      <c r="C105" s="202"/>
      <c r="D105" s="202"/>
      <c r="E105" s="202"/>
      <c r="F105" s="202"/>
      <c r="G105" s="41">
        <v>1758942.5401670851</v>
      </c>
      <c r="H105" s="56">
        <f t="shared" si="12"/>
        <v>0.008205826956129427</v>
      </c>
      <c r="I105" s="8"/>
      <c r="J105" s="8"/>
      <c r="K105" s="8"/>
      <c r="L105" s="8"/>
      <c r="M105" s="8"/>
    </row>
    <row r="106" spans="1:13" ht="28.5" customHeight="1">
      <c r="A106" s="202" t="s">
        <v>230</v>
      </c>
      <c r="B106" s="202"/>
      <c r="C106" s="202"/>
      <c r="D106" s="202"/>
      <c r="E106" s="202"/>
      <c r="F106" s="202"/>
      <c r="G106" s="41">
        <v>7156623.127800252</v>
      </c>
      <c r="H106" s="56">
        <f t="shared" si="12"/>
        <v>0.03338711165140398</v>
      </c>
      <c r="I106" s="8"/>
      <c r="J106" s="8"/>
      <c r="K106" s="8"/>
      <c r="L106" s="8"/>
      <c r="M106" s="8"/>
    </row>
    <row r="107" spans="1:13" ht="28.5" customHeight="1">
      <c r="A107" s="202" t="s">
        <v>231</v>
      </c>
      <c r="B107" s="202"/>
      <c r="C107" s="202"/>
      <c r="D107" s="202"/>
      <c r="E107" s="202"/>
      <c r="F107" s="202"/>
      <c r="G107" s="41">
        <v>659596.7401075261</v>
      </c>
      <c r="H107" s="56">
        <f t="shared" si="12"/>
        <v>0.003077153793571498</v>
      </c>
      <c r="I107" s="8"/>
      <c r="J107" s="8"/>
      <c r="K107" s="8"/>
      <c r="L107" s="8"/>
      <c r="M107" s="8"/>
    </row>
    <row r="108" spans="1:13" ht="28.5" customHeight="1">
      <c r="A108" s="202" t="s">
        <v>232</v>
      </c>
      <c r="B108" s="202"/>
      <c r="C108" s="202"/>
      <c r="D108" s="202"/>
      <c r="E108" s="202"/>
      <c r="F108" s="202"/>
      <c r="G108" s="41">
        <v>551713.380336943</v>
      </c>
      <c r="H108" s="56">
        <f t="shared" si="12"/>
        <v>0.0025738558395410234</v>
      </c>
      <c r="I108" s="8"/>
      <c r="J108" s="8"/>
      <c r="K108" s="8"/>
      <c r="L108" s="8"/>
      <c r="M108" s="8"/>
    </row>
    <row r="109" spans="1:13" ht="28.5" customHeight="1">
      <c r="A109" s="202" t="s">
        <v>233</v>
      </c>
      <c r="B109" s="202"/>
      <c r="C109" s="202"/>
      <c r="D109" s="202"/>
      <c r="E109" s="202"/>
      <c r="F109" s="202"/>
      <c r="G109" s="41">
        <v>92306247.85542977</v>
      </c>
      <c r="H109" s="56">
        <f t="shared" si="12"/>
        <v>0.43062753874796744</v>
      </c>
      <c r="I109" s="8"/>
      <c r="J109" s="8"/>
      <c r="K109" s="8"/>
      <c r="L109" s="8"/>
      <c r="M109" s="8"/>
    </row>
    <row r="110" spans="1:13" ht="14.25">
      <c r="A110" s="201" t="s">
        <v>362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</row>
    <row r="114" spans="1:15" ht="17.25">
      <c r="A114" s="129" t="s">
        <v>58</v>
      </c>
      <c r="B114" s="123"/>
      <c r="C114" s="123"/>
      <c r="D114" s="122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</row>
    <row r="115" spans="1:15" ht="17.25">
      <c r="A115" s="195" t="s">
        <v>56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</row>
    <row r="117" spans="1:9" ht="31.5" customHeight="1">
      <c r="A117" s="200" t="s">
        <v>54</v>
      </c>
      <c r="B117" s="200"/>
      <c r="C117" s="200"/>
      <c r="D117" s="200"/>
      <c r="E117" s="200"/>
      <c r="F117" s="200"/>
      <c r="G117" s="205" t="s">
        <v>57</v>
      </c>
      <c r="H117" s="206"/>
      <c r="I117" s="57"/>
    </row>
    <row r="118" spans="1:8" ht="11.25" customHeight="1">
      <c r="A118" s="200"/>
      <c r="B118" s="200"/>
      <c r="C118" s="200"/>
      <c r="D118" s="200"/>
      <c r="E118" s="200"/>
      <c r="F118" s="200"/>
      <c r="G118" s="42" t="s">
        <v>38</v>
      </c>
      <c r="H118" s="42" t="s">
        <v>39</v>
      </c>
    </row>
    <row r="119" spans="1:8" ht="13.5">
      <c r="A119" s="203" t="s">
        <v>40</v>
      </c>
      <c r="B119" s="203"/>
      <c r="C119" s="203"/>
      <c r="D119" s="203"/>
      <c r="E119" s="203"/>
      <c r="F119" s="203"/>
      <c r="G119" s="40">
        <f>SUM(G120:G126)</f>
        <v>7892926.547550393</v>
      </c>
      <c r="H119" s="58">
        <v>1</v>
      </c>
    </row>
    <row r="120" spans="1:8" ht="28.5" customHeight="1">
      <c r="A120" s="204" t="s">
        <v>234</v>
      </c>
      <c r="B120" s="204"/>
      <c r="C120" s="204"/>
      <c r="D120" s="204"/>
      <c r="E120" s="204"/>
      <c r="F120" s="204"/>
      <c r="G120" s="41">
        <v>3965218.6313173864</v>
      </c>
      <c r="H120" s="56">
        <f>G120/$G$119</f>
        <v>0.5023762234995093</v>
      </c>
    </row>
    <row r="121" spans="1:8" ht="28.5" customHeight="1">
      <c r="A121" s="204" t="s">
        <v>235</v>
      </c>
      <c r="B121" s="204"/>
      <c r="C121" s="204"/>
      <c r="D121" s="204"/>
      <c r="E121" s="204"/>
      <c r="F121" s="204"/>
      <c r="G121" s="41">
        <v>346436.77661670954</v>
      </c>
      <c r="H121" s="56">
        <f aca="true" t="shared" si="13" ref="H121:H126">G121/$G$119</f>
        <v>0.04389205632785571</v>
      </c>
    </row>
    <row r="122" spans="1:8" ht="28.5" customHeight="1">
      <c r="A122" s="204" t="s">
        <v>236</v>
      </c>
      <c r="B122" s="204"/>
      <c r="C122" s="204"/>
      <c r="D122" s="204"/>
      <c r="E122" s="204"/>
      <c r="F122" s="204"/>
      <c r="G122" s="41">
        <v>250720</v>
      </c>
      <c r="H122" s="56">
        <f t="shared" si="13"/>
        <v>0.03176515054201437</v>
      </c>
    </row>
    <row r="123" spans="1:8" ht="28.5" customHeight="1">
      <c r="A123" s="204" t="s">
        <v>237</v>
      </c>
      <c r="B123" s="204"/>
      <c r="C123" s="204"/>
      <c r="D123" s="204"/>
      <c r="E123" s="204"/>
      <c r="F123" s="204"/>
      <c r="G123" s="41">
        <v>40500</v>
      </c>
      <c r="H123" s="56">
        <f t="shared" si="13"/>
        <v>0.00513117659920063</v>
      </c>
    </row>
    <row r="124" spans="1:8" ht="28.5" customHeight="1">
      <c r="A124" s="204" t="s">
        <v>238</v>
      </c>
      <c r="B124" s="204"/>
      <c r="C124" s="204"/>
      <c r="D124" s="204"/>
      <c r="E124" s="204"/>
      <c r="F124" s="204"/>
      <c r="G124" s="41">
        <v>1341248.7269729655</v>
      </c>
      <c r="H124" s="56">
        <f t="shared" si="13"/>
        <v>0.1699304711494152</v>
      </c>
    </row>
    <row r="125" spans="1:8" ht="28.5" customHeight="1">
      <c r="A125" s="204" t="s">
        <v>239</v>
      </c>
      <c r="B125" s="204"/>
      <c r="C125" s="204"/>
      <c r="D125" s="204"/>
      <c r="E125" s="204"/>
      <c r="F125" s="204"/>
      <c r="G125" s="41">
        <v>752814.4317421693</v>
      </c>
      <c r="H125" s="56">
        <f t="shared" si="13"/>
        <v>0.09537836532582566</v>
      </c>
    </row>
    <row r="126" spans="1:8" ht="14.25">
      <c r="A126" s="204" t="s">
        <v>240</v>
      </c>
      <c r="B126" s="204"/>
      <c r="C126" s="204"/>
      <c r="D126" s="204"/>
      <c r="E126" s="204"/>
      <c r="F126" s="204"/>
      <c r="G126" s="41">
        <v>1195987.980901163</v>
      </c>
      <c r="H126" s="56">
        <f t="shared" si="13"/>
        <v>0.15152655655617922</v>
      </c>
    </row>
    <row r="127" spans="1:13" ht="14.25" customHeight="1">
      <c r="A127" s="201" t="s">
        <v>362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</row>
  </sheetData>
  <mergeCells count="54">
    <mergeCell ref="A8:C8"/>
    <mergeCell ref="A9:O9"/>
    <mergeCell ref="A11:A12"/>
    <mergeCell ref="D11:D12"/>
    <mergeCell ref="C11:C12"/>
    <mergeCell ref="E11:E12"/>
    <mergeCell ref="D37:F37"/>
    <mergeCell ref="G37:H37"/>
    <mergeCell ref="I37:J37"/>
    <mergeCell ref="K37:M37"/>
    <mergeCell ref="A33:G33"/>
    <mergeCell ref="A100:F100"/>
    <mergeCell ref="A101:F101"/>
    <mergeCell ref="A102:F102"/>
    <mergeCell ref="A38:O38"/>
    <mergeCell ref="D95:F95"/>
    <mergeCell ref="A96:O96"/>
    <mergeCell ref="I66:J66"/>
    <mergeCell ref="K66:M66"/>
    <mergeCell ref="A98:F99"/>
    <mergeCell ref="A91:G91"/>
    <mergeCell ref="G98:H98"/>
    <mergeCell ref="C40:C41"/>
    <mergeCell ref="D40:D41"/>
    <mergeCell ref="E40:E41"/>
    <mergeCell ref="A62:G62"/>
    <mergeCell ref="D66:F66"/>
    <mergeCell ref="A127:M127"/>
    <mergeCell ref="A117:F118"/>
    <mergeCell ref="A119:F119"/>
    <mergeCell ref="A120:F120"/>
    <mergeCell ref="A121:F121"/>
    <mergeCell ref="A122:F122"/>
    <mergeCell ref="A123:F123"/>
    <mergeCell ref="G117:H117"/>
    <mergeCell ref="A124:F124"/>
    <mergeCell ref="A125:F125"/>
    <mergeCell ref="A126:F126"/>
    <mergeCell ref="A115:O115"/>
    <mergeCell ref="A110:M110"/>
    <mergeCell ref="A109:F109"/>
    <mergeCell ref="A103:F103"/>
    <mergeCell ref="A104:F104"/>
    <mergeCell ref="A105:F105"/>
    <mergeCell ref="A106:F106"/>
    <mergeCell ref="A107:F107"/>
    <mergeCell ref="A108:F108"/>
    <mergeCell ref="G66:H66"/>
    <mergeCell ref="A40:A41"/>
    <mergeCell ref="A67:O67"/>
    <mergeCell ref="A69:A70"/>
    <mergeCell ref="C69:C70"/>
    <mergeCell ref="D69:D70"/>
    <mergeCell ref="E69:E70"/>
  </mergeCells>
  <hyperlinks>
    <hyperlink ref="H11" location="CONTENIDO!A15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91"/>
  <sheetViews>
    <sheetView showGridLines="0" workbookViewId="0" topLeftCell="A1">
      <selection activeCell="A8" sqref="A8"/>
    </sheetView>
  </sheetViews>
  <sheetFormatPr defaultColWidth="12" defaultRowHeight="11.25"/>
  <cols>
    <col min="1" max="1" width="39.33203125" style="0" customWidth="1"/>
    <col min="2" max="2" width="18.83203125" style="0" customWidth="1"/>
    <col min="3" max="3" width="20.83203125" style="0" customWidth="1"/>
    <col min="4" max="4" width="18.16015625" style="0" customWidth="1"/>
    <col min="5" max="6" width="18.83203125" style="0" customWidth="1"/>
    <col min="7" max="7" width="20.83203125" style="0" customWidth="1"/>
    <col min="8" max="9" width="18.83203125" style="0" customWidth="1"/>
    <col min="10" max="11" width="14" style="0" customWidth="1"/>
    <col min="12" max="12" width="12.83203125" style="0" customWidth="1"/>
    <col min="13" max="13" width="14.83203125" style="0" customWidth="1"/>
    <col min="14" max="15" width="14" style="0" customWidth="1"/>
    <col min="16" max="16" width="12.83203125" style="0" customWidth="1"/>
    <col min="17" max="17" width="14.83203125" style="0" customWidth="1"/>
    <col min="18" max="19" width="14" style="0" customWidth="1"/>
    <col min="20" max="20" width="12.83203125" style="0" customWidth="1"/>
    <col min="21" max="21" width="14.83203125" style="0" customWidth="1"/>
    <col min="22" max="23" width="14" style="0" customWidth="1"/>
    <col min="24" max="24" width="12.83203125" style="0" customWidth="1"/>
    <col min="26" max="26" width="14" style="0" bestFit="1" customWidth="1"/>
    <col min="27" max="28" width="12.83203125" style="0" bestFit="1" customWidth="1"/>
  </cols>
  <sheetData>
    <row r="8" spans="1:17" ht="18" customHeight="1">
      <c r="A8" s="129" t="s">
        <v>62</v>
      </c>
      <c r="B8" s="123"/>
      <c r="C8" s="123"/>
      <c r="D8" s="195"/>
      <c r="E8" s="195"/>
      <c r="F8" s="195"/>
      <c r="G8" s="195"/>
      <c r="H8" s="195"/>
      <c r="I8" s="195"/>
      <c r="J8" s="195"/>
      <c r="K8" s="195"/>
      <c r="L8" s="195"/>
      <c r="M8" s="122"/>
      <c r="N8" s="121"/>
      <c r="O8" s="121"/>
      <c r="P8" s="121"/>
      <c r="Q8" s="121"/>
    </row>
    <row r="9" spans="1:17" ht="17.25">
      <c r="A9" s="195" t="s">
        <v>268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</row>
    <row r="11" spans="1:15" ht="67.5">
      <c r="A11" s="191" t="s">
        <v>43</v>
      </c>
      <c r="B11" s="47" t="s">
        <v>256</v>
      </c>
      <c r="C11" s="47" t="s">
        <v>258</v>
      </c>
      <c r="D11" s="47" t="s">
        <v>265</v>
      </c>
      <c r="E11" s="47" t="s">
        <v>260</v>
      </c>
      <c r="F11" s="47" t="s">
        <v>266</v>
      </c>
      <c r="G11" s="47" t="s">
        <v>267</v>
      </c>
      <c r="H11" s="47" t="s">
        <v>261</v>
      </c>
      <c r="J11" s="7" t="s">
        <v>360</v>
      </c>
      <c r="L11" s="49"/>
      <c r="M11" s="49"/>
      <c r="N11" s="49"/>
      <c r="O11" s="49"/>
    </row>
    <row r="12" spans="1:15" ht="14.25">
      <c r="A12" s="191"/>
      <c r="B12" s="48" t="s">
        <v>257</v>
      </c>
      <c r="C12" s="48" t="s">
        <v>259</v>
      </c>
      <c r="D12" s="48" t="s">
        <v>90</v>
      </c>
      <c r="E12" s="48" t="s">
        <v>90</v>
      </c>
      <c r="F12" s="48" t="s">
        <v>262</v>
      </c>
      <c r="G12" s="48" t="s">
        <v>263</v>
      </c>
      <c r="H12" s="48" t="s">
        <v>264</v>
      </c>
      <c r="L12" s="49"/>
      <c r="M12" s="49"/>
      <c r="N12" s="49"/>
      <c r="O12" s="49"/>
    </row>
    <row r="13" spans="1:15" ht="14.25">
      <c r="A13" s="4" t="s">
        <v>40</v>
      </c>
      <c r="B13" s="71">
        <v>6714.218553726918</v>
      </c>
      <c r="C13" s="71">
        <v>609.348938463021</v>
      </c>
      <c r="D13" s="29">
        <v>13998.000000000015</v>
      </c>
      <c r="E13" s="29">
        <v>12268.547091617627</v>
      </c>
      <c r="F13" s="71">
        <v>547.2708792318487</v>
      </c>
      <c r="G13" s="134">
        <f>1000*C13/E13</f>
        <v>49.667571384989266</v>
      </c>
      <c r="H13" s="134">
        <f>G13/F13</f>
        <v>0.0907550050072148</v>
      </c>
      <c r="J13" s="163"/>
      <c r="K13" s="132"/>
      <c r="L13" s="133"/>
      <c r="M13" s="124"/>
      <c r="N13" s="49"/>
      <c r="O13" s="49"/>
    </row>
    <row r="14" spans="1:15" ht="14.25">
      <c r="A14" s="14" t="s">
        <v>181</v>
      </c>
      <c r="B14" s="72">
        <v>441.6759209375806</v>
      </c>
      <c r="C14" s="72">
        <v>34.87498935521237</v>
      </c>
      <c r="D14" s="28">
        <v>172.99999999999991</v>
      </c>
      <c r="E14" s="28">
        <v>148.76443038076638</v>
      </c>
      <c r="F14" s="72">
        <v>2968.961866805793</v>
      </c>
      <c r="G14" s="136">
        <f aca="true" t="shared" si="0" ref="G14:G30">1000*C14/E14</f>
        <v>234.4309675770541</v>
      </c>
      <c r="H14" s="136">
        <f aca="true" t="shared" si="1" ref="H14:H32">G14/F14</f>
        <v>0.07896058558315892</v>
      </c>
      <c r="J14" s="162"/>
      <c r="K14" s="132"/>
      <c r="L14" s="133"/>
      <c r="M14" s="124"/>
      <c r="N14" s="49"/>
      <c r="O14" s="49"/>
    </row>
    <row r="15" spans="1:15" ht="14.25">
      <c r="A15" s="14" t="s">
        <v>182</v>
      </c>
      <c r="B15" s="72">
        <v>3827.1507848741917</v>
      </c>
      <c r="C15" s="72">
        <v>330.0009279145561</v>
      </c>
      <c r="D15" s="28">
        <v>1887.999999999997</v>
      </c>
      <c r="E15" s="28">
        <v>1829.3194817506687</v>
      </c>
      <c r="F15" s="72">
        <v>2092.1172179348287</v>
      </c>
      <c r="G15" s="136">
        <f t="shared" si="0"/>
        <v>180.39545918941585</v>
      </c>
      <c r="H15" s="136">
        <f t="shared" si="1"/>
        <v>0.08622626765028389</v>
      </c>
      <c r="J15" s="162"/>
      <c r="K15" s="132"/>
      <c r="L15" s="133"/>
      <c r="M15" s="124"/>
      <c r="N15" s="49"/>
      <c r="O15" s="49"/>
    </row>
    <row r="16" spans="1:15" ht="28.5">
      <c r="A16" s="14" t="s">
        <v>144</v>
      </c>
      <c r="B16" s="72">
        <v>57.07799513888886</v>
      </c>
      <c r="C16" s="72">
        <v>5.631721027777775</v>
      </c>
      <c r="D16" s="28">
        <v>36</v>
      </c>
      <c r="E16" s="28">
        <v>28.55555555555554</v>
      </c>
      <c r="F16" s="72">
        <v>1998.8402966926071</v>
      </c>
      <c r="G16" s="136">
        <f t="shared" si="0"/>
        <v>197.2198025291829</v>
      </c>
      <c r="H16" s="136">
        <f t="shared" si="1"/>
        <v>0.09866711355355094</v>
      </c>
      <c r="J16" s="162"/>
      <c r="K16" s="132"/>
      <c r="L16" s="133"/>
      <c r="M16" s="124"/>
      <c r="N16" s="49"/>
      <c r="O16" s="49"/>
    </row>
    <row r="17" spans="1:15" ht="28.5">
      <c r="A17" s="14" t="s">
        <v>61</v>
      </c>
      <c r="B17" s="72">
        <v>260.2456019472007</v>
      </c>
      <c r="C17" s="72">
        <v>16.167381211319366</v>
      </c>
      <c r="D17" s="28">
        <v>78.00000000000003</v>
      </c>
      <c r="E17" s="28">
        <v>64.75376699742745</v>
      </c>
      <c r="F17" s="72">
        <v>4019.003279879297</v>
      </c>
      <c r="G17" s="136">
        <f t="shared" si="0"/>
        <v>249.6747596469819</v>
      </c>
      <c r="H17" s="136">
        <f t="shared" si="1"/>
        <v>0.06212355209983317</v>
      </c>
      <c r="J17" s="162"/>
      <c r="K17" s="132"/>
      <c r="L17" s="133"/>
      <c r="M17" s="124"/>
      <c r="N17" s="49"/>
      <c r="O17" s="49"/>
    </row>
    <row r="18" spans="1:15" ht="14.25">
      <c r="A18" s="14" t="s">
        <v>183</v>
      </c>
      <c r="B18" s="72">
        <v>60.81921953305377</v>
      </c>
      <c r="C18" s="72">
        <v>6.613965918322826</v>
      </c>
      <c r="D18" s="28">
        <v>790</v>
      </c>
      <c r="E18" s="28">
        <v>582.3066705398633</v>
      </c>
      <c r="F18" s="72">
        <v>104.44534230849109</v>
      </c>
      <c r="G18" s="136">
        <f t="shared" si="0"/>
        <v>11.358217676247708</v>
      </c>
      <c r="H18" s="136">
        <f t="shared" si="1"/>
        <v>0.1087479577854217</v>
      </c>
      <c r="J18" s="162"/>
      <c r="K18" s="132"/>
      <c r="L18" s="133"/>
      <c r="M18" s="124"/>
      <c r="N18" s="49"/>
      <c r="O18" s="49"/>
    </row>
    <row r="19" spans="1:15" ht="14.25">
      <c r="A19" s="14" t="s">
        <v>184</v>
      </c>
      <c r="B19" s="72">
        <v>898.8082624813424</v>
      </c>
      <c r="C19" s="72">
        <v>88.33479478921274</v>
      </c>
      <c r="D19" s="28">
        <v>7251</v>
      </c>
      <c r="E19" s="28">
        <v>6352.140516466095</v>
      </c>
      <c r="F19" s="72">
        <v>141.49691118315798</v>
      </c>
      <c r="G19" s="136">
        <f t="shared" si="0"/>
        <v>13.906303640517748</v>
      </c>
      <c r="H19" s="136">
        <f t="shared" si="1"/>
        <v>0.09827990960535526</v>
      </c>
      <c r="J19" s="162"/>
      <c r="K19" s="132"/>
      <c r="L19" s="133"/>
      <c r="M19" s="124"/>
      <c r="N19" s="49"/>
      <c r="O19" s="49"/>
    </row>
    <row r="20" spans="1:15" ht="14.25">
      <c r="A20" s="14" t="s">
        <v>41</v>
      </c>
      <c r="B20" s="72">
        <v>230.37459606891096</v>
      </c>
      <c r="C20" s="72">
        <v>23.677413974518505</v>
      </c>
      <c r="D20" s="28">
        <v>840.9999999999992</v>
      </c>
      <c r="E20" s="28">
        <v>679.286041265191</v>
      </c>
      <c r="F20" s="72">
        <v>339.1422494709758</v>
      </c>
      <c r="G20" s="136">
        <f t="shared" si="0"/>
        <v>34.85632345752108</v>
      </c>
      <c r="H20" s="136">
        <f t="shared" si="1"/>
        <v>0.10277788601064322</v>
      </c>
      <c r="J20" s="162"/>
      <c r="K20" s="132"/>
      <c r="L20" s="133"/>
      <c r="M20" s="124"/>
      <c r="N20" s="49"/>
      <c r="O20" s="49"/>
    </row>
    <row r="21" spans="1:15" ht="28.5">
      <c r="A21" s="14" t="s">
        <v>185</v>
      </c>
      <c r="B21" s="72">
        <v>234.0876731375339</v>
      </c>
      <c r="C21" s="72">
        <v>21.832418098254237</v>
      </c>
      <c r="D21" s="28">
        <v>327.9999999999993</v>
      </c>
      <c r="E21" s="28">
        <v>325.9999999999993</v>
      </c>
      <c r="F21" s="72">
        <v>718.0603470476515</v>
      </c>
      <c r="G21" s="136">
        <f t="shared" si="0"/>
        <v>66.9706076633567</v>
      </c>
      <c r="H21" s="136">
        <f t="shared" si="1"/>
        <v>0.09326598793361923</v>
      </c>
      <c r="J21" s="162"/>
      <c r="K21" s="132"/>
      <c r="L21" s="133"/>
      <c r="M21" s="124"/>
      <c r="N21" s="49"/>
      <c r="O21" s="49"/>
    </row>
    <row r="22" spans="1:15" ht="14.25">
      <c r="A22" s="14" t="s">
        <v>186</v>
      </c>
      <c r="B22" s="72">
        <v>294.86026183502014</v>
      </c>
      <c r="C22" s="72">
        <v>36.79175759148465</v>
      </c>
      <c r="D22" s="28">
        <v>258.00000000000006</v>
      </c>
      <c r="E22" s="28">
        <v>220.92249391598946</v>
      </c>
      <c r="F22" s="72">
        <v>1334.6774092960725</v>
      </c>
      <c r="G22" s="136">
        <f t="shared" si="0"/>
        <v>166.53694668807924</v>
      </c>
      <c r="H22" s="136">
        <f t="shared" si="1"/>
        <v>0.12477692776407533</v>
      </c>
      <c r="J22" s="162"/>
      <c r="K22" s="132"/>
      <c r="L22" s="133"/>
      <c r="M22" s="124"/>
      <c r="N22" s="49"/>
      <c r="O22" s="49"/>
    </row>
    <row r="23" spans="1:15" ht="14.25">
      <c r="A23" s="14" t="s">
        <v>187</v>
      </c>
      <c r="B23" s="72">
        <v>11.238045220657273</v>
      </c>
      <c r="C23" s="72">
        <v>1.399066427230047</v>
      </c>
      <c r="D23" s="28">
        <v>55</v>
      </c>
      <c r="E23" s="28">
        <v>51.35211267605632</v>
      </c>
      <c r="F23" s="72">
        <v>218.84289925032</v>
      </c>
      <c r="G23" s="136">
        <f t="shared" si="0"/>
        <v>27.24457387090877</v>
      </c>
      <c r="H23" s="136">
        <f t="shared" si="1"/>
        <v>0.12449375311805523</v>
      </c>
      <c r="J23" s="162"/>
      <c r="K23" s="132"/>
      <c r="L23" s="133"/>
      <c r="M23" s="124"/>
      <c r="N23" s="49"/>
      <c r="O23" s="49"/>
    </row>
    <row r="24" spans="1:15" ht="14.25">
      <c r="A24" s="14" t="s">
        <v>142</v>
      </c>
      <c r="B24" s="72">
        <v>57.16860213895475</v>
      </c>
      <c r="C24" s="72">
        <v>6.537880256464949</v>
      </c>
      <c r="D24" s="28">
        <v>244.99999999999983</v>
      </c>
      <c r="E24" s="28">
        <v>200.0547978848489</v>
      </c>
      <c r="F24" s="72">
        <v>285.7647141852647</v>
      </c>
      <c r="G24" s="136">
        <f t="shared" si="0"/>
        <v>32.68044718541636</v>
      </c>
      <c r="H24" s="136">
        <f t="shared" si="1"/>
        <v>0.11436138040552211</v>
      </c>
      <c r="J24" s="162"/>
      <c r="K24" s="132"/>
      <c r="L24" s="133"/>
      <c r="M24" s="124"/>
      <c r="N24" s="49"/>
      <c r="O24" s="49"/>
    </row>
    <row r="25" spans="1:15" ht="28.5">
      <c r="A25" s="14" t="s">
        <v>188</v>
      </c>
      <c r="B25" s="72">
        <v>42.490689487805184</v>
      </c>
      <c r="C25" s="72">
        <v>4.818074977185024</v>
      </c>
      <c r="D25" s="28">
        <v>716.0000000000003</v>
      </c>
      <c r="E25" s="28">
        <v>564.1016872756575</v>
      </c>
      <c r="F25" s="72">
        <v>75.32452117456869</v>
      </c>
      <c r="G25" s="136">
        <f t="shared" si="0"/>
        <v>8.541146190244586</v>
      </c>
      <c r="H25" s="136">
        <f t="shared" si="1"/>
        <v>0.11339131078510295</v>
      </c>
      <c r="J25" s="162"/>
      <c r="K25" s="132"/>
      <c r="L25" s="133"/>
      <c r="M25" s="124"/>
      <c r="N25" s="49"/>
      <c r="O25" s="49"/>
    </row>
    <row r="26" spans="1:15" ht="28.5">
      <c r="A26" s="14" t="s">
        <v>82</v>
      </c>
      <c r="B26" s="72">
        <v>35.6214340312618</v>
      </c>
      <c r="C26" s="72">
        <v>3.429647085014106</v>
      </c>
      <c r="D26" s="28">
        <v>513.9999999999997</v>
      </c>
      <c r="E26" s="28">
        <v>421.257056686083</v>
      </c>
      <c r="F26" s="72">
        <v>84.55985120222348</v>
      </c>
      <c r="G26" s="136">
        <f t="shared" si="0"/>
        <v>8.141459070132203</v>
      </c>
      <c r="H26" s="136">
        <f t="shared" si="1"/>
        <v>0.09628043278673751</v>
      </c>
      <c r="J26" s="162"/>
      <c r="K26" s="132"/>
      <c r="L26" s="133"/>
      <c r="M26" s="124"/>
      <c r="N26" s="49"/>
      <c r="O26" s="49"/>
    </row>
    <row r="27" spans="1:15" ht="14.25">
      <c r="A27" s="14" t="s">
        <v>51</v>
      </c>
      <c r="B27" s="72">
        <v>105.13444913446979</v>
      </c>
      <c r="C27" s="72">
        <v>12.179493282824383</v>
      </c>
      <c r="D27" s="28">
        <v>347.0000000000001</v>
      </c>
      <c r="E27" s="28">
        <v>340.21199486850554</v>
      </c>
      <c r="F27" s="72">
        <v>309.02628572841775</v>
      </c>
      <c r="G27" s="136">
        <f t="shared" si="0"/>
        <v>35.79971743069156</v>
      </c>
      <c r="H27" s="136">
        <f t="shared" si="1"/>
        <v>0.11584683596188805</v>
      </c>
      <c r="J27" s="162"/>
      <c r="K27" s="132"/>
      <c r="L27" s="133"/>
      <c r="M27" s="124"/>
      <c r="N27" s="49"/>
      <c r="O27" s="49"/>
    </row>
    <row r="28" spans="1:15" ht="28.5">
      <c r="A28" s="14" t="s">
        <v>189</v>
      </c>
      <c r="B28" s="72">
        <v>115.87239793206356</v>
      </c>
      <c r="C28" s="72">
        <v>12.140049368942327</v>
      </c>
      <c r="D28" s="28">
        <v>332.00000000000006</v>
      </c>
      <c r="E28" s="28">
        <v>324.63735139971885</v>
      </c>
      <c r="F28" s="72">
        <v>356.9287311902457</v>
      </c>
      <c r="G28" s="136">
        <f t="shared" si="0"/>
        <v>37.39572577400236</v>
      </c>
      <c r="H28" s="136">
        <f t="shared" si="1"/>
        <v>0.10477084780846671</v>
      </c>
      <c r="J28" s="162"/>
      <c r="K28" s="132"/>
      <c r="L28" s="133"/>
      <c r="M28" s="124"/>
      <c r="N28" s="49"/>
      <c r="O28" s="49"/>
    </row>
    <row r="29" spans="1:15" ht="14.25">
      <c r="A29" s="14" t="s">
        <v>143</v>
      </c>
      <c r="B29" s="72">
        <v>27.098839383607377</v>
      </c>
      <c r="C29" s="72">
        <v>2.947764660243785</v>
      </c>
      <c r="D29" s="28">
        <v>72.99999999999993</v>
      </c>
      <c r="E29" s="28">
        <v>64.08428338046966</v>
      </c>
      <c r="F29" s="72">
        <v>422.86248599708966</v>
      </c>
      <c r="G29" s="136">
        <f t="shared" si="0"/>
        <v>45.99824644590075</v>
      </c>
      <c r="H29" s="136">
        <f t="shared" si="1"/>
        <v>0.10877826236451092</v>
      </c>
      <c r="J29" s="162"/>
      <c r="K29" s="132"/>
      <c r="L29" s="133"/>
      <c r="M29" s="124"/>
      <c r="N29" s="49"/>
      <c r="O29" s="49"/>
    </row>
    <row r="30" spans="1:15" ht="15" thickBot="1">
      <c r="A30" s="158" t="s">
        <v>190</v>
      </c>
      <c r="B30" s="164">
        <v>14.49378044436293</v>
      </c>
      <c r="C30" s="164">
        <v>1.9715925244558585</v>
      </c>
      <c r="D30" s="165">
        <v>73.00000000000004</v>
      </c>
      <c r="E30" s="165">
        <v>70.79885057471269</v>
      </c>
      <c r="F30" s="164">
        <v>204.71773661166884</v>
      </c>
      <c r="G30" s="170">
        <f t="shared" si="0"/>
        <v>27.84780414443698</v>
      </c>
      <c r="H30" s="170">
        <f t="shared" si="1"/>
        <v>0.13603024635457828</v>
      </c>
      <c r="J30" s="162"/>
      <c r="K30" s="132"/>
      <c r="L30" s="133"/>
      <c r="M30" s="124"/>
      <c r="N30" s="49"/>
      <c r="O30" s="49"/>
    </row>
    <row r="31" spans="1:15" ht="14.25">
      <c r="A31" s="152" t="s">
        <v>146</v>
      </c>
      <c r="B31" s="72">
        <v>804.983332637195</v>
      </c>
      <c r="C31" s="72">
        <v>92.39159571165247</v>
      </c>
      <c r="D31" s="28">
        <v>10758.00000000003</v>
      </c>
      <c r="E31" s="28">
        <v>9310.148275131936</v>
      </c>
      <c r="F31" s="72">
        <f>B31/E31*1000</f>
        <v>86.46299810147624</v>
      </c>
      <c r="G31" s="136">
        <f>C31/E31*1000</f>
        <v>9.923751263815738</v>
      </c>
      <c r="H31" s="136">
        <f t="shared" si="1"/>
        <v>0.11477454496973201</v>
      </c>
      <c r="K31" s="132"/>
      <c r="L31" s="133"/>
      <c r="M31" s="125"/>
      <c r="N31" s="125"/>
      <c r="O31" s="125"/>
    </row>
    <row r="32" spans="1:15" ht="14.25">
      <c r="A32" s="28" t="s">
        <v>145</v>
      </c>
      <c r="B32" s="72">
        <v>5909.235221089706</v>
      </c>
      <c r="C32" s="72">
        <v>516.9573427513675</v>
      </c>
      <c r="D32" s="28">
        <v>3239.9999999999995</v>
      </c>
      <c r="E32" s="28">
        <v>2958.398816485713</v>
      </c>
      <c r="F32" s="72">
        <f>B32/E32*1000</f>
        <v>1997.4437483413062</v>
      </c>
      <c r="G32" s="136">
        <f>C32/E32*1000</f>
        <v>174.74227608212135</v>
      </c>
      <c r="H32" s="136">
        <f t="shared" si="1"/>
        <v>0.08748295226197422</v>
      </c>
      <c r="K32" s="132"/>
      <c r="L32" s="133"/>
      <c r="M32" s="125"/>
      <c r="N32" s="125"/>
      <c r="O32" s="125"/>
    </row>
    <row r="33" spans="1:15" ht="14.25">
      <c r="A33" s="190" t="s">
        <v>362</v>
      </c>
      <c r="B33" s="190"/>
      <c r="C33" s="190"/>
      <c r="D33" s="190"/>
      <c r="E33" s="190"/>
      <c r="F33" s="190"/>
      <c r="G33" s="190"/>
      <c r="H33" s="49"/>
      <c r="I33" s="49"/>
      <c r="J33" s="49"/>
      <c r="K33" s="49"/>
      <c r="L33" s="49"/>
      <c r="M33" s="49"/>
      <c r="N33" s="49"/>
      <c r="O33" s="49"/>
    </row>
    <row r="34" spans="1:15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7" spans="1:17" ht="17.25">
      <c r="A37" s="129" t="s">
        <v>248</v>
      </c>
      <c r="B37" s="123"/>
      <c r="C37" s="123"/>
      <c r="D37" s="195"/>
      <c r="E37" s="195"/>
      <c r="F37" s="195"/>
      <c r="G37" s="195"/>
      <c r="H37" s="195"/>
      <c r="I37" s="195"/>
      <c r="J37" s="195"/>
      <c r="K37" s="195"/>
      <c r="L37" s="195"/>
      <c r="M37" s="122"/>
      <c r="N37" s="121"/>
      <c r="O37" s="121"/>
      <c r="P37" s="121"/>
      <c r="Q37" s="121"/>
    </row>
    <row r="38" spans="1:17" ht="17.25">
      <c r="A38" s="195" t="s">
        <v>287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40" spans="1:24" ht="54" customHeight="1">
      <c r="A40" s="191" t="s">
        <v>43</v>
      </c>
      <c r="B40" s="47" t="s">
        <v>273</v>
      </c>
      <c r="C40" s="47" t="s">
        <v>272</v>
      </c>
      <c r="D40" s="47" t="s">
        <v>275</v>
      </c>
      <c r="E40" s="205" t="s">
        <v>276</v>
      </c>
      <c r="F40" s="206"/>
      <c r="G40" s="206"/>
      <c r="H40" s="209"/>
      <c r="I40" s="205" t="s">
        <v>281</v>
      </c>
      <c r="J40" s="206"/>
      <c r="K40" s="206"/>
      <c r="L40" s="209"/>
      <c r="M40" s="205" t="s">
        <v>282</v>
      </c>
      <c r="N40" s="206"/>
      <c r="O40" s="206"/>
      <c r="P40" s="209"/>
      <c r="Q40" s="205" t="s">
        <v>283</v>
      </c>
      <c r="R40" s="206"/>
      <c r="S40" s="206"/>
      <c r="T40" s="209"/>
      <c r="U40" s="205" t="s">
        <v>284</v>
      </c>
      <c r="V40" s="206"/>
      <c r="W40" s="206"/>
      <c r="X40" s="209"/>
    </row>
    <row r="41" spans="1:24" ht="29.25" customHeight="1">
      <c r="A41" s="191"/>
      <c r="B41" s="48" t="s">
        <v>271</v>
      </c>
      <c r="C41" s="48" t="s">
        <v>274</v>
      </c>
      <c r="D41" s="48" t="s">
        <v>271</v>
      </c>
      <c r="E41" s="47" t="s">
        <v>277</v>
      </c>
      <c r="F41" s="47" t="s">
        <v>278</v>
      </c>
      <c r="G41" s="47" t="s">
        <v>279</v>
      </c>
      <c r="H41" s="47" t="s">
        <v>285</v>
      </c>
      <c r="I41" s="47" t="s">
        <v>277</v>
      </c>
      <c r="J41" s="47" t="s">
        <v>278</v>
      </c>
      <c r="K41" s="47" t="s">
        <v>279</v>
      </c>
      <c r="L41" s="47" t="s">
        <v>285</v>
      </c>
      <c r="M41" s="47" t="s">
        <v>277</v>
      </c>
      <c r="N41" s="47" t="s">
        <v>278</v>
      </c>
      <c r="O41" s="47" t="s">
        <v>279</v>
      </c>
      <c r="P41" s="47" t="s">
        <v>285</v>
      </c>
      <c r="Q41" s="47" t="s">
        <v>277</v>
      </c>
      <c r="R41" s="47" t="s">
        <v>278</v>
      </c>
      <c r="S41" s="47" t="s">
        <v>279</v>
      </c>
      <c r="T41" s="47" t="s">
        <v>285</v>
      </c>
      <c r="U41" s="47" t="s">
        <v>277</v>
      </c>
      <c r="V41" s="47" t="s">
        <v>278</v>
      </c>
      <c r="W41" s="47" t="s">
        <v>279</v>
      </c>
      <c r="X41" s="47" t="s">
        <v>285</v>
      </c>
    </row>
    <row r="42" spans="1:28" ht="13.5">
      <c r="A42" s="4" t="s">
        <v>40</v>
      </c>
      <c r="B42" s="71">
        <v>13310794.686828356</v>
      </c>
      <c r="C42" s="71">
        <v>1229831.908734</v>
      </c>
      <c r="D42" s="71">
        <v>4416029.012908921</v>
      </c>
      <c r="E42" s="71">
        <v>329.687</v>
      </c>
      <c r="F42" s="74">
        <v>0.12458786667354188</v>
      </c>
      <c r="G42" s="74">
        <v>0.8261229590490374</v>
      </c>
      <c r="H42" s="74">
        <v>0.0492891742774207</v>
      </c>
      <c r="I42" s="71">
        <v>765.171</v>
      </c>
      <c r="J42" s="74">
        <v>0</v>
      </c>
      <c r="K42" s="74">
        <v>1</v>
      </c>
      <c r="L42" s="74">
        <v>0</v>
      </c>
      <c r="M42" s="71">
        <v>134937.958</v>
      </c>
      <c r="N42" s="74">
        <v>0.3795381430034683</v>
      </c>
      <c r="O42" s="74">
        <v>0.6204618569965317</v>
      </c>
      <c r="P42" s="74">
        <v>0</v>
      </c>
      <c r="Q42" s="71">
        <v>238299.917</v>
      </c>
      <c r="R42" s="74">
        <v>0.02253589118958862</v>
      </c>
      <c r="S42" s="74">
        <v>0.5296527652588314</v>
      </c>
      <c r="T42" s="74">
        <v>0.44781134355158</v>
      </c>
      <c r="U42" s="71">
        <v>4041696.2799089174</v>
      </c>
      <c r="V42" s="74">
        <v>0.03811169092663506</v>
      </c>
      <c r="W42" s="74">
        <v>0.24784534022204685</v>
      </c>
      <c r="X42" s="54">
        <v>0.7140429688513187</v>
      </c>
      <c r="Z42" s="132"/>
      <c r="AA42" s="132"/>
      <c r="AB42" s="132"/>
    </row>
    <row r="43" spans="1:28" ht="14.25">
      <c r="A43" s="14" t="s">
        <v>191</v>
      </c>
      <c r="B43" s="72">
        <v>3601217.500379944</v>
      </c>
      <c r="C43" s="72">
        <v>349930.0911936345</v>
      </c>
      <c r="D43" s="72">
        <v>3600754.256404958</v>
      </c>
      <c r="E43" s="72">
        <v>8.857</v>
      </c>
      <c r="F43" s="16">
        <v>0</v>
      </c>
      <c r="G43" s="16">
        <v>1</v>
      </c>
      <c r="H43" s="16">
        <v>0</v>
      </c>
      <c r="I43" s="72"/>
      <c r="J43" s="16"/>
      <c r="K43" s="16"/>
      <c r="L43" s="16"/>
      <c r="M43" s="72"/>
      <c r="N43" s="16"/>
      <c r="O43" s="16"/>
      <c r="P43" s="16"/>
      <c r="Q43" s="72"/>
      <c r="R43" s="16"/>
      <c r="S43" s="16"/>
      <c r="T43" s="16"/>
      <c r="U43" s="72">
        <v>3600745.399404959</v>
      </c>
      <c r="V43" s="16">
        <v>5.9308397437551316E-05</v>
      </c>
      <c r="W43" s="16">
        <v>0.2007038734942553</v>
      </c>
      <c r="X43" s="75">
        <v>0.799236818108307</v>
      </c>
      <c r="Z43" s="132"/>
      <c r="AA43" s="132"/>
      <c r="AB43" s="132"/>
    </row>
    <row r="44" spans="1:28" ht="14.25">
      <c r="A44" s="14" t="s">
        <v>182</v>
      </c>
      <c r="B44" s="72">
        <v>832546.4697212827</v>
      </c>
      <c r="C44" s="72">
        <v>81122.33586064145</v>
      </c>
      <c r="D44" s="72">
        <v>556574.012721283</v>
      </c>
      <c r="E44" s="72">
        <v>30.359</v>
      </c>
      <c r="F44" s="16">
        <v>0.45456042689153137</v>
      </c>
      <c r="G44" s="16">
        <v>0.5454395731084687</v>
      </c>
      <c r="H44" s="16">
        <v>0</v>
      </c>
      <c r="I44" s="72"/>
      <c r="J44" s="16"/>
      <c r="K44" s="16"/>
      <c r="L44" s="16"/>
      <c r="M44" s="72">
        <v>130758.06399999998</v>
      </c>
      <c r="N44" s="16">
        <v>0.35970407148273476</v>
      </c>
      <c r="O44" s="16">
        <v>0.6402959285172654</v>
      </c>
      <c r="P44" s="16">
        <v>0</v>
      </c>
      <c r="Q44" s="72">
        <v>47114.173</v>
      </c>
      <c r="R44" s="16">
        <v>0.1139848300000936</v>
      </c>
      <c r="S44" s="16">
        <v>0.8860151699999064</v>
      </c>
      <c r="T44" s="16">
        <v>0</v>
      </c>
      <c r="U44" s="72">
        <v>378671.4167212829</v>
      </c>
      <c r="V44" s="16">
        <v>0.40002915802724814</v>
      </c>
      <c r="W44" s="16">
        <v>0.5932483171462382</v>
      </c>
      <c r="X44" s="75">
        <v>0.0067225248265138605</v>
      </c>
      <c r="Z44" s="132"/>
      <c r="AA44" s="132"/>
      <c r="AB44" s="132"/>
    </row>
    <row r="45" spans="1:28" ht="28.5">
      <c r="A45" s="14" t="s">
        <v>144</v>
      </c>
      <c r="B45" s="72">
        <v>8581970.805944443</v>
      </c>
      <c r="C45" s="72">
        <v>782619.1481388886</v>
      </c>
      <c r="D45" s="72">
        <v>21833.913000000004</v>
      </c>
      <c r="E45" s="72">
        <v>197.223</v>
      </c>
      <c r="F45" s="16">
        <v>0.1382952292582508</v>
      </c>
      <c r="G45" s="16">
        <v>0.8617047707417492</v>
      </c>
      <c r="H45" s="16">
        <v>0</v>
      </c>
      <c r="I45" s="72">
        <v>764.625</v>
      </c>
      <c r="J45" s="16">
        <v>0</v>
      </c>
      <c r="K45" s="16">
        <v>1</v>
      </c>
      <c r="L45" s="16">
        <v>0</v>
      </c>
      <c r="M45" s="72">
        <v>4179.894</v>
      </c>
      <c r="N45" s="16">
        <v>1</v>
      </c>
      <c r="O45" s="16">
        <v>0</v>
      </c>
      <c r="P45" s="16">
        <v>0</v>
      </c>
      <c r="Q45" s="72">
        <v>10498.488</v>
      </c>
      <c r="R45" s="16">
        <v>0</v>
      </c>
      <c r="S45" s="16">
        <v>0.5371112487817292</v>
      </c>
      <c r="T45" s="16">
        <v>0.46288875121827067</v>
      </c>
      <c r="U45" s="72">
        <v>6193.683</v>
      </c>
      <c r="V45" s="16">
        <v>0</v>
      </c>
      <c r="W45" s="16">
        <v>0.9943776586564084</v>
      </c>
      <c r="X45" s="75">
        <v>0.005622341343591527</v>
      </c>
      <c r="Z45" s="132"/>
      <c r="AA45" s="132"/>
      <c r="AB45" s="132"/>
    </row>
    <row r="46" spans="1:28" ht="28.5">
      <c r="A46" s="14" t="s">
        <v>61</v>
      </c>
      <c r="B46" s="72">
        <v>137056.722</v>
      </c>
      <c r="C46" s="72">
        <v>585.141</v>
      </c>
      <c r="D46" s="72">
        <v>78863.642</v>
      </c>
      <c r="E46" s="72"/>
      <c r="F46" s="16"/>
      <c r="G46" s="16"/>
      <c r="H46" s="16"/>
      <c r="I46" s="72"/>
      <c r="J46" s="16"/>
      <c r="K46" s="16"/>
      <c r="L46" s="16"/>
      <c r="M46" s="72"/>
      <c r="N46" s="16"/>
      <c r="O46" s="16"/>
      <c r="P46" s="16"/>
      <c r="Q46" s="72">
        <v>78833.482</v>
      </c>
      <c r="R46" s="16">
        <v>0</v>
      </c>
      <c r="S46" s="16">
        <v>1</v>
      </c>
      <c r="T46" s="16">
        <v>0</v>
      </c>
      <c r="U46" s="72">
        <v>30.16</v>
      </c>
      <c r="V46" s="16">
        <v>0</v>
      </c>
      <c r="W46" s="16">
        <v>1</v>
      </c>
      <c r="X46" s="75">
        <v>0</v>
      </c>
      <c r="Z46" s="132"/>
      <c r="AA46" s="132"/>
      <c r="AB46" s="132"/>
    </row>
    <row r="47" spans="1:28" ht="14.25">
      <c r="A47" s="14" t="s">
        <v>183</v>
      </c>
      <c r="B47" s="72">
        <v>63.25</v>
      </c>
      <c r="C47" s="72">
        <v>28.393</v>
      </c>
      <c r="D47" s="72">
        <v>63.25</v>
      </c>
      <c r="E47" s="72"/>
      <c r="F47" s="16"/>
      <c r="G47" s="16"/>
      <c r="H47" s="16"/>
      <c r="I47" s="72"/>
      <c r="J47" s="16"/>
      <c r="K47" s="16"/>
      <c r="L47" s="16"/>
      <c r="M47" s="72"/>
      <c r="N47" s="16"/>
      <c r="O47" s="16"/>
      <c r="P47" s="16"/>
      <c r="Q47" s="72"/>
      <c r="R47" s="16"/>
      <c r="S47" s="16"/>
      <c r="T47" s="16"/>
      <c r="U47" s="72">
        <v>63.25</v>
      </c>
      <c r="V47" s="16">
        <v>0.006735177865612649</v>
      </c>
      <c r="W47" s="16">
        <v>0.9932648221343874</v>
      </c>
      <c r="X47" s="75">
        <v>0</v>
      </c>
      <c r="Z47" s="132"/>
      <c r="AA47" s="132"/>
      <c r="AB47" s="132"/>
    </row>
    <row r="48" spans="1:28" ht="14.25">
      <c r="A48" s="14" t="s">
        <v>184</v>
      </c>
      <c r="B48" s="72">
        <v>130873.55074904465</v>
      </c>
      <c r="C48" s="72">
        <v>10130.073625520477</v>
      </c>
      <c r="D48" s="72">
        <v>130873.55074904465</v>
      </c>
      <c r="E48" s="72"/>
      <c r="F48" s="16"/>
      <c r="G48" s="16"/>
      <c r="H48" s="16"/>
      <c r="I48" s="72"/>
      <c r="J48" s="16"/>
      <c r="K48" s="16"/>
      <c r="L48" s="16"/>
      <c r="M48" s="72"/>
      <c r="N48" s="16"/>
      <c r="O48" s="16"/>
      <c r="P48" s="16"/>
      <c r="Q48" s="72">
        <v>101853.774</v>
      </c>
      <c r="R48" s="16">
        <v>0</v>
      </c>
      <c r="S48" s="16">
        <v>0</v>
      </c>
      <c r="T48" s="16">
        <v>1</v>
      </c>
      <c r="U48" s="72">
        <v>29019.776749044588</v>
      </c>
      <c r="V48" s="16">
        <v>0</v>
      </c>
      <c r="W48" s="16">
        <v>0.9978657055297084</v>
      </c>
      <c r="X48" s="75">
        <v>0.0021342944702919513</v>
      </c>
      <c r="Z48" s="132"/>
      <c r="AA48" s="132"/>
      <c r="AB48" s="132"/>
    </row>
    <row r="49" spans="1:28" ht="14.25">
      <c r="A49" s="14" t="s">
        <v>41</v>
      </c>
      <c r="B49" s="72">
        <v>21690.64893108086</v>
      </c>
      <c r="C49" s="72">
        <v>4489.312982770217</v>
      </c>
      <c r="D49" s="72">
        <v>21690.64893108086</v>
      </c>
      <c r="E49" s="72">
        <v>56.129</v>
      </c>
      <c r="F49" s="16">
        <v>0</v>
      </c>
      <c r="G49" s="16">
        <v>1</v>
      </c>
      <c r="H49" s="16">
        <v>0</v>
      </c>
      <c r="I49" s="72"/>
      <c r="J49" s="16"/>
      <c r="K49" s="16"/>
      <c r="L49" s="16"/>
      <c r="M49" s="72"/>
      <c r="N49" s="16"/>
      <c r="O49" s="16"/>
      <c r="P49" s="16"/>
      <c r="Q49" s="72"/>
      <c r="R49" s="16"/>
      <c r="S49" s="16"/>
      <c r="T49" s="16"/>
      <c r="U49" s="72">
        <v>21634.519931080868</v>
      </c>
      <c r="V49" s="16">
        <v>0</v>
      </c>
      <c r="W49" s="16">
        <v>0.7666479798413236</v>
      </c>
      <c r="X49" s="75">
        <v>0.2333520201586761</v>
      </c>
      <c r="Z49" s="132"/>
      <c r="AA49" s="132"/>
      <c r="AB49" s="132"/>
    </row>
    <row r="50" spans="1:28" ht="14.25">
      <c r="A50" s="14" t="s">
        <v>60</v>
      </c>
      <c r="B50" s="72">
        <v>54.896</v>
      </c>
      <c r="C50" s="72">
        <v>10.93</v>
      </c>
      <c r="D50" s="72">
        <v>54.896</v>
      </c>
      <c r="E50" s="72">
        <v>20.869</v>
      </c>
      <c r="F50" s="16">
        <v>0</v>
      </c>
      <c r="G50" s="16">
        <v>1</v>
      </c>
      <c r="H50" s="16">
        <v>0</v>
      </c>
      <c r="I50" s="72">
        <v>0.546</v>
      </c>
      <c r="J50" s="16">
        <v>0</v>
      </c>
      <c r="K50" s="16">
        <v>1</v>
      </c>
      <c r="L50" s="16">
        <v>0</v>
      </c>
      <c r="M50" s="72"/>
      <c r="N50" s="16"/>
      <c r="O50" s="16"/>
      <c r="P50" s="16"/>
      <c r="Q50" s="72"/>
      <c r="R50" s="16"/>
      <c r="S50" s="16"/>
      <c r="T50" s="16"/>
      <c r="U50" s="72">
        <v>33.481</v>
      </c>
      <c r="V50" s="16">
        <v>0.23045906633613092</v>
      </c>
      <c r="W50" s="16">
        <v>0.09856336429616798</v>
      </c>
      <c r="X50" s="75">
        <v>0.6709775693677011</v>
      </c>
      <c r="Z50" s="132"/>
      <c r="AA50" s="132"/>
      <c r="AB50" s="132"/>
    </row>
    <row r="51" spans="1:28" ht="28.5">
      <c r="A51" s="14" t="s">
        <v>188</v>
      </c>
      <c r="B51" s="72">
        <v>2343.598</v>
      </c>
      <c r="C51" s="72">
        <v>120.165</v>
      </c>
      <c r="D51" s="72">
        <v>2343.598</v>
      </c>
      <c r="E51" s="72"/>
      <c r="F51" s="16"/>
      <c r="G51" s="16"/>
      <c r="H51" s="16"/>
      <c r="I51" s="72"/>
      <c r="J51" s="16"/>
      <c r="K51" s="16"/>
      <c r="L51" s="16"/>
      <c r="M51" s="72"/>
      <c r="N51" s="16"/>
      <c r="O51" s="16"/>
      <c r="P51" s="16"/>
      <c r="Q51" s="72"/>
      <c r="R51" s="16"/>
      <c r="S51" s="16"/>
      <c r="T51" s="16"/>
      <c r="U51" s="72">
        <v>2343.598</v>
      </c>
      <c r="V51" s="16">
        <v>0.9947516596276325</v>
      </c>
      <c r="W51" s="16">
        <v>0.005248340372367616</v>
      </c>
      <c r="X51" s="75">
        <v>0</v>
      </c>
      <c r="Z51" s="132"/>
      <c r="AA51" s="132"/>
      <c r="AB51" s="132"/>
    </row>
    <row r="52" spans="1:28" ht="28.5">
      <c r="A52" s="14" t="s">
        <v>364</v>
      </c>
      <c r="B52" s="72">
        <v>2298.765</v>
      </c>
      <c r="C52" s="72">
        <v>747.109</v>
      </c>
      <c r="D52" s="72">
        <v>2298.765</v>
      </c>
      <c r="E52" s="72"/>
      <c r="F52" s="16"/>
      <c r="G52" s="16"/>
      <c r="H52" s="16"/>
      <c r="I52" s="72"/>
      <c r="J52" s="16"/>
      <c r="K52" s="16"/>
      <c r="L52" s="16"/>
      <c r="M52" s="72"/>
      <c r="N52" s="16"/>
      <c r="O52" s="16"/>
      <c r="P52" s="16"/>
      <c r="Q52" s="72"/>
      <c r="R52" s="16"/>
      <c r="S52" s="16"/>
      <c r="T52" s="16"/>
      <c r="U52" s="72">
        <v>2298.765</v>
      </c>
      <c r="V52" s="16">
        <v>0</v>
      </c>
      <c r="W52" s="16">
        <v>0.9942577862460931</v>
      </c>
      <c r="X52" s="75">
        <v>0.005742213753906989</v>
      </c>
      <c r="Z52" s="132"/>
      <c r="AA52" s="132"/>
      <c r="AB52" s="132"/>
    </row>
    <row r="53" spans="1:28" ht="14.25">
      <c r="A53" s="14" t="s">
        <v>51</v>
      </c>
      <c r="B53" s="72">
        <v>335.89747227533456</v>
      </c>
      <c r="C53" s="72">
        <v>4.94682982791587</v>
      </c>
      <c r="D53" s="72">
        <v>335.89747227533456</v>
      </c>
      <c r="E53" s="72">
        <v>16.25</v>
      </c>
      <c r="F53" s="16">
        <v>0</v>
      </c>
      <c r="G53" s="16">
        <v>0</v>
      </c>
      <c r="H53" s="16">
        <v>1</v>
      </c>
      <c r="I53" s="72"/>
      <c r="J53" s="16"/>
      <c r="K53" s="16"/>
      <c r="L53" s="16"/>
      <c r="M53" s="72"/>
      <c r="N53" s="16"/>
      <c r="O53" s="16"/>
      <c r="P53" s="16"/>
      <c r="Q53" s="72"/>
      <c r="R53" s="16"/>
      <c r="S53" s="16"/>
      <c r="T53" s="16"/>
      <c r="U53" s="72">
        <v>319.6474722753346</v>
      </c>
      <c r="V53" s="16">
        <v>0.00883786122221117</v>
      </c>
      <c r="W53" s="16">
        <v>0</v>
      </c>
      <c r="X53" s="75">
        <v>0.9911621387777886</v>
      </c>
      <c r="Z53" s="132"/>
      <c r="AA53" s="132"/>
      <c r="AB53" s="132"/>
    </row>
    <row r="54" spans="1:28" ht="14.25">
      <c r="A54" s="14" t="s">
        <v>193</v>
      </c>
      <c r="B54" s="72">
        <v>295.9271020187602</v>
      </c>
      <c r="C54" s="72">
        <v>23.914836143093556</v>
      </c>
      <c r="D54" s="72">
        <v>295.9271020187602</v>
      </c>
      <c r="E54" s="72"/>
      <c r="F54" s="16"/>
      <c r="G54" s="16"/>
      <c r="H54" s="16"/>
      <c r="I54" s="72"/>
      <c r="J54" s="16"/>
      <c r="K54" s="16"/>
      <c r="L54" s="16"/>
      <c r="M54" s="72"/>
      <c r="N54" s="16"/>
      <c r="O54" s="16"/>
      <c r="P54" s="16"/>
      <c r="Q54" s="72"/>
      <c r="R54" s="16"/>
      <c r="S54" s="16"/>
      <c r="T54" s="16"/>
      <c r="U54" s="72">
        <v>295.9271020187602</v>
      </c>
      <c r="V54" s="16">
        <v>0.0015274031912472339</v>
      </c>
      <c r="W54" s="16">
        <v>0.8512455018539756</v>
      </c>
      <c r="X54" s="75">
        <v>0.1472270949547772</v>
      </c>
      <c r="Z54" s="132"/>
      <c r="AA54" s="132"/>
      <c r="AB54" s="132"/>
    </row>
    <row r="55" spans="1:28" ht="15" thickBot="1">
      <c r="A55" s="158" t="s">
        <v>270</v>
      </c>
      <c r="B55" s="164">
        <v>46.65552825724379</v>
      </c>
      <c r="C55" s="164">
        <v>20.347266571284656</v>
      </c>
      <c r="D55" s="164">
        <v>46.65552825724379</v>
      </c>
      <c r="E55" s="164"/>
      <c r="F55" s="166"/>
      <c r="G55" s="166"/>
      <c r="H55" s="166"/>
      <c r="I55" s="164"/>
      <c r="J55" s="166"/>
      <c r="K55" s="166"/>
      <c r="L55" s="166"/>
      <c r="M55" s="164"/>
      <c r="N55" s="166"/>
      <c r="O55" s="166"/>
      <c r="P55" s="166"/>
      <c r="Q55" s="164"/>
      <c r="R55" s="166"/>
      <c r="S55" s="166"/>
      <c r="T55" s="166"/>
      <c r="U55" s="164">
        <v>46.65552825724379</v>
      </c>
      <c r="V55" s="166">
        <v>0</v>
      </c>
      <c r="W55" s="166">
        <v>0.7939703319840953</v>
      </c>
      <c r="X55" s="167">
        <v>0.2060296680159047</v>
      </c>
      <c r="Z55" s="132"/>
      <c r="AA55" s="132"/>
      <c r="AB55" s="132"/>
    </row>
    <row r="56" spans="1:28" ht="14.25">
      <c r="A56" s="152" t="s">
        <v>146</v>
      </c>
      <c r="B56" s="72">
        <v>57747.458828347975</v>
      </c>
      <c r="C56" s="72">
        <v>6617.579733997791</v>
      </c>
      <c r="D56" s="72">
        <v>2031.6229089188</v>
      </c>
      <c r="E56" s="72"/>
      <c r="F56" s="16"/>
      <c r="G56" s="16"/>
      <c r="H56" s="16"/>
      <c r="I56" s="72"/>
      <c r="J56" s="16"/>
      <c r="K56" s="16"/>
      <c r="L56" s="16"/>
      <c r="M56" s="72"/>
      <c r="N56" s="16"/>
      <c r="O56" s="16"/>
      <c r="P56" s="16"/>
      <c r="Q56" s="72">
        <v>601.35</v>
      </c>
      <c r="R56" s="16"/>
      <c r="S56" s="16">
        <v>1</v>
      </c>
      <c r="T56" s="16"/>
      <c r="U56" s="72">
        <v>1430.2729089188003</v>
      </c>
      <c r="V56" s="16">
        <v>0.15014927422605318</v>
      </c>
      <c r="W56" s="16">
        <v>0.7477898529279821</v>
      </c>
      <c r="X56" s="75">
        <v>0.10206087284596425</v>
      </c>
      <c r="Z56" s="132"/>
      <c r="AA56" s="132"/>
      <c r="AB56" s="132"/>
    </row>
    <row r="57" spans="1:28" ht="14.25">
      <c r="A57" s="28" t="s">
        <v>145</v>
      </c>
      <c r="B57" s="72">
        <v>13253047.227999995</v>
      </c>
      <c r="C57" s="72">
        <v>1223214.329000002</v>
      </c>
      <c r="D57" s="72">
        <v>4413997.389999999</v>
      </c>
      <c r="E57" s="72">
        <v>329.687</v>
      </c>
      <c r="F57" s="16">
        <v>0.12458786667354188</v>
      </c>
      <c r="G57" s="16">
        <v>0.8261229590490374</v>
      </c>
      <c r="H57" s="16">
        <v>0.0492891742774207</v>
      </c>
      <c r="I57" s="72">
        <v>765.171</v>
      </c>
      <c r="J57" s="16"/>
      <c r="K57" s="16">
        <v>1</v>
      </c>
      <c r="L57" s="16"/>
      <c r="M57" s="72">
        <v>134937.958</v>
      </c>
      <c r="N57" s="16">
        <v>0.3795381430034683</v>
      </c>
      <c r="O57" s="16">
        <v>0.6204618569965317</v>
      </c>
      <c r="P57" s="16"/>
      <c r="Q57" s="72">
        <v>237698.567</v>
      </c>
      <c r="R57" s="16">
        <v>0.022592904398956684</v>
      </c>
      <c r="S57" s="16">
        <v>0.5284628409223856</v>
      </c>
      <c r="T57" s="16">
        <v>0.4489442546786578</v>
      </c>
      <c r="U57" s="72">
        <v>4040266.007000001</v>
      </c>
      <c r="V57" s="16">
        <v>0.0380720291024145</v>
      </c>
      <c r="W57" s="16">
        <v>0.24766835754534994</v>
      </c>
      <c r="X57" s="75">
        <v>0.7142596133522349</v>
      </c>
      <c r="Z57" s="132"/>
      <c r="AA57" s="132"/>
      <c r="AB57" s="132"/>
    </row>
    <row r="58" spans="1:15" ht="14.25">
      <c r="A58" s="210" t="s">
        <v>365</v>
      </c>
      <c r="B58" s="210"/>
      <c r="C58" s="210"/>
      <c r="D58" s="210"/>
      <c r="E58" s="210"/>
      <c r="F58" s="210"/>
      <c r="G58" s="210"/>
      <c r="H58" s="210"/>
      <c r="I58" s="210"/>
      <c r="J58" s="210"/>
      <c r="K58" s="49"/>
      <c r="L58" s="49"/>
      <c r="M58" s="49"/>
      <c r="N58" s="49"/>
      <c r="O58" s="49"/>
    </row>
    <row r="59" spans="1:15" ht="14.25">
      <c r="A59" s="210" t="s">
        <v>286</v>
      </c>
      <c r="B59" s="210"/>
      <c r="C59" s="210"/>
      <c r="D59" s="210"/>
      <c r="E59" s="210"/>
      <c r="F59" s="210"/>
      <c r="G59" s="210"/>
      <c r="H59" s="210"/>
      <c r="I59" s="76"/>
      <c r="J59" s="76"/>
      <c r="K59" s="49"/>
      <c r="L59" s="49"/>
      <c r="M59" s="49"/>
      <c r="N59" s="49"/>
      <c r="O59" s="49"/>
    </row>
    <row r="60" spans="1:15" ht="14.25">
      <c r="A60" s="201" t="s">
        <v>362</v>
      </c>
      <c r="B60" s="201"/>
      <c r="C60" s="201"/>
      <c r="D60" s="201"/>
      <c r="E60" s="201"/>
      <c r="F60" s="201"/>
      <c r="G60" s="201"/>
      <c r="H60" s="49"/>
      <c r="I60" s="49"/>
      <c r="J60" s="49"/>
      <c r="K60" s="49"/>
      <c r="L60" s="49"/>
      <c r="M60" s="49"/>
      <c r="N60" s="49"/>
      <c r="O60" s="49"/>
    </row>
    <row r="61" spans="1:15" ht="14.25">
      <c r="A61" s="49"/>
      <c r="B61" s="49"/>
      <c r="C61" s="125"/>
      <c r="D61" s="125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2:4" ht="14.25">
      <c r="B62" s="125"/>
      <c r="C62" s="125"/>
      <c r="D62" s="125"/>
    </row>
    <row r="64" spans="1:17" ht="17.25">
      <c r="A64" s="129" t="s">
        <v>249</v>
      </c>
      <c r="B64" s="123"/>
      <c r="C64" s="123"/>
      <c r="D64" s="195"/>
      <c r="E64" s="195"/>
      <c r="F64" s="195"/>
      <c r="G64" s="122"/>
      <c r="H64" s="121"/>
      <c r="I64" s="121"/>
      <c r="J64" s="121"/>
      <c r="K64" s="121"/>
      <c r="L64" s="121"/>
      <c r="M64" s="121"/>
      <c r="N64" s="121"/>
      <c r="O64" s="121"/>
      <c r="P64" s="121"/>
      <c r="Q64" s="121"/>
    </row>
    <row r="65" spans="1:17" ht="17.25">
      <c r="A65" s="195" t="s">
        <v>294</v>
      </c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7" spans="1:9" ht="15" customHeight="1">
      <c r="A67" s="191" t="s">
        <v>298</v>
      </c>
      <c r="B67" s="47" t="s">
        <v>289</v>
      </c>
      <c r="C67" s="47" t="s">
        <v>290</v>
      </c>
      <c r="D67" s="205" t="s">
        <v>293</v>
      </c>
      <c r="E67" s="206"/>
      <c r="F67" s="206"/>
      <c r="G67" s="206"/>
      <c r="H67" s="206"/>
      <c r="I67" s="209"/>
    </row>
    <row r="68" spans="1:9" ht="24.95" customHeight="1">
      <c r="A68" s="191"/>
      <c r="B68" s="6" t="s">
        <v>291</v>
      </c>
      <c r="C68" s="6" t="s">
        <v>292</v>
      </c>
      <c r="D68" s="6" t="s">
        <v>300</v>
      </c>
      <c r="E68" s="47" t="s">
        <v>278</v>
      </c>
      <c r="F68" s="47" t="s">
        <v>279</v>
      </c>
      <c r="G68" s="47" t="s">
        <v>301</v>
      </c>
      <c r="H68" s="47" t="s">
        <v>302</v>
      </c>
      <c r="I68" s="47" t="s">
        <v>280</v>
      </c>
    </row>
    <row r="69" spans="1:9" ht="13.5">
      <c r="A69" s="18" t="s">
        <v>63</v>
      </c>
      <c r="B69" s="71">
        <f>SUM(B70:B77)</f>
        <v>1175729.0661948472</v>
      </c>
      <c r="C69" s="71">
        <f>SUM(C70:C77)</f>
        <v>936591.1276855223</v>
      </c>
      <c r="D69" s="15">
        <v>0.13355473459485395</v>
      </c>
      <c r="E69" s="15">
        <v>0.027231127754990182</v>
      </c>
      <c r="F69" s="15">
        <v>0.28909546837832045</v>
      </c>
      <c r="G69" s="15">
        <v>0.4686455953841841</v>
      </c>
      <c r="H69" s="15">
        <v>0.003732776950207248</v>
      </c>
      <c r="I69" s="9">
        <v>0.07774029693744369</v>
      </c>
    </row>
    <row r="70" spans="1:12" ht="14.25">
      <c r="A70" s="77" t="s">
        <v>64</v>
      </c>
      <c r="B70" s="72">
        <v>37522.24243896968</v>
      </c>
      <c r="C70" s="72">
        <v>20872.628728649703</v>
      </c>
      <c r="D70" s="13">
        <v>8.714762398390418E-05</v>
      </c>
      <c r="E70" s="13"/>
      <c r="F70" s="13">
        <v>0.0033543990705438708</v>
      </c>
      <c r="G70" s="13">
        <v>0.9962389617026175</v>
      </c>
      <c r="H70" s="13"/>
      <c r="I70" s="21">
        <v>0.00031949160285516133</v>
      </c>
      <c r="K70" s="132"/>
      <c r="L70" s="12"/>
    </row>
    <row r="71" spans="1:12" ht="14.25">
      <c r="A71" s="77" t="s">
        <v>65</v>
      </c>
      <c r="B71" s="72">
        <v>56843.17964934032</v>
      </c>
      <c r="C71" s="72">
        <v>37036.06160968477</v>
      </c>
      <c r="D71" s="13">
        <v>0.0010656640659027115</v>
      </c>
      <c r="E71" s="13">
        <v>0.00011329498379770391</v>
      </c>
      <c r="F71" s="13">
        <v>0.038031823895396145</v>
      </c>
      <c r="G71" s="13">
        <v>0.9600782145093625</v>
      </c>
      <c r="H71" s="13"/>
      <c r="I71" s="21">
        <v>0.0007110025455386848</v>
      </c>
      <c r="K71" s="132"/>
      <c r="L71" s="12"/>
    </row>
    <row r="72" spans="1:12" ht="14.25">
      <c r="A72" s="77" t="s">
        <v>66</v>
      </c>
      <c r="B72" s="72">
        <v>238120.30853007827</v>
      </c>
      <c r="C72" s="72">
        <v>98389.49446045171</v>
      </c>
      <c r="D72" s="13">
        <v>0.033980355507811505</v>
      </c>
      <c r="E72" s="13">
        <v>0.004076736060080357</v>
      </c>
      <c r="F72" s="13">
        <v>0.00036372785729054454</v>
      </c>
      <c r="G72" s="13">
        <v>0.9615135638132375</v>
      </c>
      <c r="H72" s="13"/>
      <c r="I72" s="21">
        <v>6.561676158012003E-05</v>
      </c>
      <c r="K72" s="132"/>
      <c r="L72" s="12"/>
    </row>
    <row r="73" spans="1:12" ht="14.25">
      <c r="A73" s="77" t="s">
        <v>67</v>
      </c>
      <c r="B73" s="72">
        <v>558545.1989092715</v>
      </c>
      <c r="C73" s="72">
        <v>466858.58682740823</v>
      </c>
      <c r="D73" s="13">
        <v>0.11661093131434754</v>
      </c>
      <c r="E73" s="13">
        <v>0.02445522043362469</v>
      </c>
      <c r="F73" s="13">
        <v>0.16715196118880168</v>
      </c>
      <c r="G73" s="13">
        <v>0.5361643380634971</v>
      </c>
      <c r="H73" s="13"/>
      <c r="I73" s="21">
        <v>0.15561754899972852</v>
      </c>
      <c r="K73" s="132"/>
      <c r="L73" s="12"/>
    </row>
    <row r="74" spans="1:12" ht="14.25">
      <c r="A74" s="77" t="s">
        <v>68</v>
      </c>
      <c r="B74" s="72">
        <v>174197.46640704898</v>
      </c>
      <c r="C74" s="72">
        <v>270030.9536105733</v>
      </c>
      <c r="D74" s="13">
        <v>0.2368822949544083</v>
      </c>
      <c r="E74" s="13">
        <v>0.05066826160874718</v>
      </c>
      <c r="F74" s="13">
        <v>0.7079710087098987</v>
      </c>
      <c r="G74" s="13">
        <v>0.00403404122910651</v>
      </c>
      <c r="H74" s="13"/>
      <c r="I74" s="21">
        <v>0.000444393497839728</v>
      </c>
      <c r="K74" s="132"/>
      <c r="L74" s="12"/>
    </row>
    <row r="75" spans="1:12" ht="14.25">
      <c r="A75" s="77" t="s">
        <v>69</v>
      </c>
      <c r="B75" s="72">
        <v>57612.78399999999</v>
      </c>
      <c r="C75" s="72">
        <v>36116.288</v>
      </c>
      <c r="D75" s="13">
        <v>0.09095810178498966</v>
      </c>
      <c r="E75" s="13"/>
      <c r="F75" s="13"/>
      <c r="G75" s="13">
        <v>0.9090418982150104</v>
      </c>
      <c r="H75" s="13"/>
      <c r="I75" s="21"/>
      <c r="K75" s="132"/>
      <c r="L75" s="12"/>
    </row>
    <row r="76" spans="1:12" ht="14.25">
      <c r="A76" s="77" t="s">
        <v>70</v>
      </c>
      <c r="B76" s="72">
        <v>5556.020826075242</v>
      </c>
      <c r="C76" s="72">
        <v>3793.2476755613307</v>
      </c>
      <c r="D76" s="13">
        <v>0.002674984804189932</v>
      </c>
      <c r="E76" s="13"/>
      <c r="F76" s="13">
        <v>0.010409191455338014</v>
      </c>
      <c r="G76" s="13">
        <v>0.9863239826080137</v>
      </c>
      <c r="H76" s="13">
        <v>0.0005849868476283001</v>
      </c>
      <c r="I76" s="21">
        <v>6.8542848302549815E-06</v>
      </c>
      <c r="K76" s="132"/>
      <c r="L76" s="12"/>
    </row>
    <row r="77" spans="1:12" ht="14.25">
      <c r="A77" s="77" t="s">
        <v>71</v>
      </c>
      <c r="B77" s="72">
        <v>47331.86543406314</v>
      </c>
      <c r="C77" s="72">
        <v>3493.8667731931314</v>
      </c>
      <c r="D77" s="13"/>
      <c r="E77" s="13"/>
      <c r="F77" s="13"/>
      <c r="G77" s="13"/>
      <c r="H77" s="13">
        <v>1</v>
      </c>
      <c r="I77" s="21"/>
      <c r="K77" s="132"/>
      <c r="L77" s="12"/>
    </row>
    <row r="78" spans="1:15" ht="14.25" customHeight="1">
      <c r="A78" s="190" t="s">
        <v>362</v>
      </c>
      <c r="B78" s="190"/>
      <c r="C78" s="190"/>
      <c r="D78" s="190"/>
      <c r="E78" s="190"/>
      <c r="F78" s="190"/>
      <c r="G78" s="190"/>
      <c r="H78" s="53"/>
      <c r="I78" s="53"/>
      <c r="J78" s="53"/>
      <c r="K78" s="53"/>
      <c r="L78" s="53"/>
      <c r="M78" s="53"/>
      <c r="N78" s="53"/>
      <c r="O78" s="53"/>
    </row>
    <row r="79" spans="1:15" ht="14.25" customHeight="1">
      <c r="A79" s="49"/>
      <c r="B79" s="49"/>
      <c r="C79" s="49"/>
      <c r="D79" s="49"/>
      <c r="E79" s="124"/>
      <c r="F79" s="124"/>
      <c r="G79" s="124"/>
      <c r="H79" s="124"/>
      <c r="I79" s="124"/>
      <c r="J79" s="53"/>
      <c r="K79" s="53"/>
      <c r="L79" s="53"/>
      <c r="M79" s="53"/>
      <c r="N79" s="53"/>
      <c r="O79" s="53"/>
    </row>
    <row r="82" spans="1:17" ht="18.75">
      <c r="A82" s="129" t="s">
        <v>250</v>
      </c>
      <c r="B82" s="123"/>
      <c r="C82" s="123"/>
      <c r="D82" s="195"/>
      <c r="E82" s="195"/>
      <c r="F82" s="195"/>
      <c r="G82" s="122"/>
      <c r="H82" s="121"/>
      <c r="I82" s="121"/>
      <c r="J82" s="121"/>
      <c r="K82" s="121"/>
      <c r="L82" s="121"/>
      <c r="M82" s="121"/>
      <c r="N82" s="121"/>
      <c r="O82" s="121"/>
      <c r="P82" s="121"/>
      <c r="Q82" s="121"/>
    </row>
    <row r="83" spans="1:17" ht="17.25">
      <c r="A83" s="195" t="s">
        <v>304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5" spans="1:9" ht="15" customHeight="1">
      <c r="A85" s="191" t="s">
        <v>299</v>
      </c>
      <c r="B85" s="47" t="s">
        <v>289</v>
      </c>
      <c r="C85" s="47" t="s">
        <v>296</v>
      </c>
      <c r="D85" s="205" t="s">
        <v>305</v>
      </c>
      <c r="E85" s="206"/>
      <c r="F85" s="206"/>
      <c r="G85" s="206"/>
      <c r="H85" s="206"/>
      <c r="I85" s="209"/>
    </row>
    <row r="86" spans="1:11" ht="24.95" customHeight="1">
      <c r="A86" s="191"/>
      <c r="B86" s="47" t="s">
        <v>291</v>
      </c>
      <c r="C86" s="47" t="s">
        <v>297</v>
      </c>
      <c r="D86" s="47" t="s">
        <v>300</v>
      </c>
      <c r="E86" s="47" t="s">
        <v>278</v>
      </c>
      <c r="F86" s="47" t="s">
        <v>279</v>
      </c>
      <c r="G86" s="47" t="s">
        <v>301</v>
      </c>
      <c r="H86" s="47" t="s">
        <v>302</v>
      </c>
      <c r="I86" s="47" t="s">
        <v>280</v>
      </c>
      <c r="K86" s="12"/>
    </row>
    <row r="87" spans="1:11" ht="13.5">
      <c r="A87" s="19" t="s">
        <v>63</v>
      </c>
      <c r="B87" s="71">
        <f>SUM(B88:B90)</f>
        <v>64956.6688982876</v>
      </c>
      <c r="C87" s="71">
        <v>112613755.67241235</v>
      </c>
      <c r="D87" s="15">
        <v>0.2531885308312826</v>
      </c>
      <c r="E87" s="15">
        <v>0.5528610321890861</v>
      </c>
      <c r="F87" s="15">
        <v>0.1181756485170487</v>
      </c>
      <c r="G87" s="15">
        <v>0.018701325582253733</v>
      </c>
      <c r="H87" s="15">
        <v>0.007110259590294925</v>
      </c>
      <c r="I87" s="9">
        <v>0.049830456652505586</v>
      </c>
      <c r="K87" s="132"/>
    </row>
    <row r="88" spans="1:11" ht="14.25">
      <c r="A88" s="20" t="s">
        <v>72</v>
      </c>
      <c r="B88" s="72">
        <v>49596.78324145858</v>
      </c>
      <c r="C88" s="72">
        <v>69205124.63614346</v>
      </c>
      <c r="D88" s="13">
        <v>0.412</v>
      </c>
      <c r="E88" s="13">
        <v>0.2840231746288029</v>
      </c>
      <c r="F88" s="13">
        <v>0.1922716515357367</v>
      </c>
      <c r="G88" s="13">
        <v>0.03043165547266786</v>
      </c>
      <c r="H88" s="13"/>
      <c r="I88" s="21">
        <v>0.08105750694046579</v>
      </c>
      <c r="K88" s="132"/>
    </row>
    <row r="89" spans="1:11" ht="14.25">
      <c r="A89" s="20" t="s">
        <v>73</v>
      </c>
      <c r="B89" s="72">
        <v>8957.826000000003</v>
      </c>
      <c r="C89" s="72">
        <v>42607918</v>
      </c>
      <c r="D89" s="13"/>
      <c r="E89" s="13">
        <v>0.9999056513392651</v>
      </c>
      <c r="F89" s="13">
        <v>4.740902852845333E-05</v>
      </c>
      <c r="G89" s="13"/>
      <c r="H89" s="13"/>
      <c r="I89" s="21">
        <v>4.693963220638944E-05</v>
      </c>
      <c r="K89" s="132"/>
    </row>
    <row r="90" spans="1:11" ht="14.25">
      <c r="A90" s="20" t="s">
        <v>74</v>
      </c>
      <c r="B90" s="72">
        <v>6402.05965682902</v>
      </c>
      <c r="C90" s="72">
        <v>800713.0362689</v>
      </c>
      <c r="D90" s="13"/>
      <c r="E90" s="13"/>
      <c r="F90" s="13"/>
      <c r="G90" s="13"/>
      <c r="H90" s="13">
        <v>0.9999999999999993</v>
      </c>
      <c r="I90" s="21"/>
      <c r="K90" s="132"/>
    </row>
    <row r="91" spans="1:15" ht="14.25">
      <c r="A91" s="201" t="s">
        <v>362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</row>
  </sheetData>
  <mergeCells count="29">
    <mergeCell ref="U40:X40"/>
    <mergeCell ref="A59:H59"/>
    <mergeCell ref="D67:I67"/>
    <mergeCell ref="A78:G78"/>
    <mergeCell ref="D85:I85"/>
    <mergeCell ref="D64:F64"/>
    <mergeCell ref="A58:J58"/>
    <mergeCell ref="A60:G60"/>
    <mergeCell ref="A40:A41"/>
    <mergeCell ref="E40:H40"/>
    <mergeCell ref="I40:L40"/>
    <mergeCell ref="M40:P40"/>
    <mergeCell ref="Q40:T40"/>
    <mergeCell ref="A33:G33"/>
    <mergeCell ref="A91:O91"/>
    <mergeCell ref="A65:Q65"/>
    <mergeCell ref="A67:A68"/>
    <mergeCell ref="D82:F82"/>
    <mergeCell ref="A83:Q83"/>
    <mergeCell ref="A85:A86"/>
    <mergeCell ref="A38:Q38"/>
    <mergeCell ref="D37:F37"/>
    <mergeCell ref="G37:I37"/>
    <mergeCell ref="J37:L37"/>
    <mergeCell ref="D8:F8"/>
    <mergeCell ref="G8:I8"/>
    <mergeCell ref="J8:L8"/>
    <mergeCell ref="A9:Q9"/>
    <mergeCell ref="A11:A12"/>
  </mergeCells>
  <hyperlinks>
    <hyperlink ref="J11" location="CONTENIDO!A2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135"/>
  <sheetViews>
    <sheetView showGridLines="0" workbookViewId="0" topLeftCell="A1">
      <selection activeCell="A8" sqref="A8"/>
    </sheetView>
  </sheetViews>
  <sheetFormatPr defaultColWidth="12" defaultRowHeight="11.25"/>
  <cols>
    <col min="1" max="1" width="39.33203125" style="0" customWidth="1"/>
    <col min="2" max="2" width="15.33203125" style="0" customWidth="1"/>
    <col min="3" max="3" width="16.33203125" style="0" customWidth="1"/>
    <col min="4" max="4" width="11.83203125" style="0" customWidth="1"/>
    <col min="5" max="5" width="12.5" style="0" customWidth="1"/>
    <col min="6" max="6" width="14.83203125" style="0" customWidth="1"/>
    <col min="7" max="7" width="16.16015625" style="0" customWidth="1"/>
    <col min="10" max="10" width="15.33203125" style="0" customWidth="1"/>
    <col min="14" max="14" width="17" style="0" bestFit="1" customWidth="1"/>
    <col min="16" max="16" width="17" style="0" bestFit="1" customWidth="1"/>
    <col min="18" max="18" width="15.66015625" style="0" bestFit="1" customWidth="1"/>
  </cols>
  <sheetData>
    <row r="8" spans="1:15" ht="18" customHeight="1">
      <c r="A8" s="129" t="s">
        <v>329</v>
      </c>
      <c r="B8" s="123"/>
      <c r="C8" s="123"/>
      <c r="D8" s="195"/>
      <c r="E8" s="195"/>
      <c r="F8" s="195"/>
      <c r="G8" s="195"/>
      <c r="H8" s="195"/>
      <c r="I8" s="195"/>
      <c r="J8" s="195"/>
      <c r="K8" s="195"/>
      <c r="L8" s="195"/>
      <c r="M8" s="122"/>
      <c r="N8" s="121"/>
      <c r="O8" s="121"/>
    </row>
    <row r="9" spans="1:15" ht="17.25">
      <c r="A9" s="195" t="s">
        <v>330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1" spans="1:15" ht="81">
      <c r="A11" s="191" t="s">
        <v>43</v>
      </c>
      <c r="B11" s="59" t="s">
        <v>331</v>
      </c>
      <c r="C11" s="59" t="s">
        <v>339</v>
      </c>
      <c r="D11" s="59" t="s">
        <v>265</v>
      </c>
      <c r="E11" s="59" t="s">
        <v>333</v>
      </c>
      <c r="F11" s="59" t="s">
        <v>334</v>
      </c>
      <c r="G11" s="59" t="s">
        <v>335</v>
      </c>
      <c r="H11" s="59" t="s">
        <v>261</v>
      </c>
      <c r="J11" s="7" t="s">
        <v>360</v>
      </c>
      <c r="L11" s="61"/>
      <c r="M11" s="61"/>
      <c r="N11" s="61"/>
      <c r="O11" s="61"/>
    </row>
    <row r="12" spans="1:15" ht="15.75">
      <c r="A12" s="191"/>
      <c r="B12" s="60" t="s">
        <v>314</v>
      </c>
      <c r="C12" s="60" t="s">
        <v>332</v>
      </c>
      <c r="D12" s="60" t="s">
        <v>90</v>
      </c>
      <c r="E12" s="60" t="s">
        <v>90</v>
      </c>
      <c r="F12" s="60" t="s">
        <v>337</v>
      </c>
      <c r="G12" s="60" t="s">
        <v>336</v>
      </c>
      <c r="H12" s="60" t="s">
        <v>338</v>
      </c>
      <c r="L12" s="61"/>
      <c r="M12" s="61"/>
      <c r="N12" s="61"/>
      <c r="O12" s="61"/>
    </row>
    <row r="13" spans="1:15" ht="14.25">
      <c r="A13" s="4" t="s">
        <v>40</v>
      </c>
      <c r="B13" s="134">
        <v>98295855.95916463</v>
      </c>
      <c r="C13" s="134">
        <v>72269188.7354217</v>
      </c>
      <c r="D13" s="135">
        <v>13998.000000000015</v>
      </c>
      <c r="E13" s="135">
        <v>9969.486755383974</v>
      </c>
      <c r="F13" s="134">
        <f>B13/E13</f>
        <v>9859.670650154625</v>
      </c>
      <c r="G13" s="134">
        <f>C13/E13</f>
        <v>7249.0380406386585</v>
      </c>
      <c r="H13" s="134">
        <f>C13/B13</f>
        <v>0.7352211141581058</v>
      </c>
      <c r="L13" s="61"/>
      <c r="M13" s="61"/>
      <c r="N13" s="61"/>
      <c r="O13" s="61"/>
    </row>
    <row r="14" spans="1:15" ht="14.25">
      <c r="A14" s="14" t="s">
        <v>181</v>
      </c>
      <c r="B14" s="136">
        <v>324193.89266280655</v>
      </c>
      <c r="C14" s="136">
        <v>357330.51199387584</v>
      </c>
      <c r="D14" s="137">
        <v>172.99999999999991</v>
      </c>
      <c r="E14" s="137">
        <v>60.92334424777102</v>
      </c>
      <c r="F14" s="136">
        <f aca="true" t="shared" si="0" ref="F14:F30">B14/E14</f>
        <v>5321.341050227519</v>
      </c>
      <c r="G14" s="136">
        <f aca="true" t="shared" si="1" ref="G14:G30">C14/E14</f>
        <v>5865.247819302851</v>
      </c>
      <c r="H14" s="136">
        <f aca="true" t="shared" si="2" ref="H14:H30">C14/B14</f>
        <v>1.1022123490942337</v>
      </c>
      <c r="L14" s="61"/>
      <c r="M14" s="61"/>
      <c r="N14" s="61"/>
      <c r="O14" s="61"/>
    </row>
    <row r="15" spans="1:15" ht="14.25">
      <c r="A15" s="14" t="s">
        <v>182</v>
      </c>
      <c r="B15" s="136">
        <v>29097321.434788622</v>
      </c>
      <c r="C15" s="136">
        <v>30517432.132178195</v>
      </c>
      <c r="D15" s="137">
        <v>1887.999999999997</v>
      </c>
      <c r="E15" s="137">
        <v>1355.3365405838679</v>
      </c>
      <c r="F15" s="136">
        <f t="shared" si="0"/>
        <v>21468.705788935444</v>
      </c>
      <c r="G15" s="136">
        <f t="shared" si="1"/>
        <v>22516.497724640063</v>
      </c>
      <c r="H15" s="136">
        <f t="shared" si="2"/>
        <v>1.0488055472931503</v>
      </c>
      <c r="L15" s="61"/>
      <c r="M15" s="61"/>
      <c r="N15" s="61"/>
      <c r="O15" s="61"/>
    </row>
    <row r="16" spans="1:15" ht="28.5">
      <c r="A16" s="14" t="s">
        <v>144</v>
      </c>
      <c r="B16" s="136">
        <v>1152044.2222222215</v>
      </c>
      <c r="C16" s="136">
        <v>732556.8888888884</v>
      </c>
      <c r="D16" s="137">
        <v>36</v>
      </c>
      <c r="E16" s="137">
        <v>26.30555555555554</v>
      </c>
      <c r="F16" s="136">
        <f t="shared" si="0"/>
        <v>43794.71172122492</v>
      </c>
      <c r="G16" s="136">
        <f t="shared" si="1"/>
        <v>27847.991552270327</v>
      </c>
      <c r="H16" s="136">
        <f t="shared" si="2"/>
        <v>0.6358756675814334</v>
      </c>
      <c r="L16" s="61"/>
      <c r="M16" s="61"/>
      <c r="N16" s="61"/>
      <c r="O16" s="61"/>
    </row>
    <row r="17" spans="1:15" ht="28.5">
      <c r="A17" s="14" t="s">
        <v>61</v>
      </c>
      <c r="B17" s="136">
        <v>22544917.219527125</v>
      </c>
      <c r="C17" s="136">
        <v>7469106.340806074</v>
      </c>
      <c r="D17" s="137">
        <v>78.00000000000003</v>
      </c>
      <c r="E17" s="137">
        <v>31.849810118828863</v>
      </c>
      <c r="F17" s="136">
        <f t="shared" si="0"/>
        <v>707850.91450825</v>
      </c>
      <c r="G17" s="136">
        <f t="shared" si="1"/>
        <v>234510.23139351507</v>
      </c>
      <c r="H17" s="136">
        <f t="shared" si="2"/>
        <v>0.3312989029002404</v>
      </c>
      <c r="L17" s="61"/>
      <c r="M17" s="61"/>
      <c r="N17" s="61"/>
      <c r="O17" s="61"/>
    </row>
    <row r="18" spans="1:15" ht="14.25">
      <c r="A18" s="14" t="s">
        <v>183</v>
      </c>
      <c r="B18" s="136">
        <v>1934261.834097718</v>
      </c>
      <c r="C18" s="136">
        <v>2002769.229318723</v>
      </c>
      <c r="D18" s="137">
        <v>790</v>
      </c>
      <c r="E18" s="137">
        <v>454.57093269229665</v>
      </c>
      <c r="F18" s="136">
        <f t="shared" si="0"/>
        <v>4255.137526373773</v>
      </c>
      <c r="G18" s="136">
        <f t="shared" si="1"/>
        <v>4405.8453483967405</v>
      </c>
      <c r="H18" s="136">
        <f t="shared" si="2"/>
        <v>1.0354178498553492</v>
      </c>
      <c r="L18" s="61"/>
      <c r="M18" s="61"/>
      <c r="N18" s="61"/>
      <c r="O18" s="61"/>
    </row>
    <row r="19" spans="1:15" ht="14.25">
      <c r="A19" s="14" t="s">
        <v>184</v>
      </c>
      <c r="B19" s="136">
        <v>17023252.530886192</v>
      </c>
      <c r="C19" s="136">
        <v>10261525.132170148</v>
      </c>
      <c r="D19" s="137">
        <v>7251</v>
      </c>
      <c r="E19" s="137">
        <v>5513.790653009676</v>
      </c>
      <c r="F19" s="136">
        <f t="shared" si="0"/>
        <v>3087.3955146617927</v>
      </c>
      <c r="G19" s="136">
        <f t="shared" si="1"/>
        <v>1861.0654226723213</v>
      </c>
      <c r="H19" s="136">
        <f t="shared" si="2"/>
        <v>0.6027946253838459</v>
      </c>
      <c r="L19" s="61"/>
      <c r="M19" s="61"/>
      <c r="N19" s="61"/>
      <c r="O19" s="61"/>
    </row>
    <row r="20" spans="1:15" ht="14.25">
      <c r="A20" s="14" t="s">
        <v>41</v>
      </c>
      <c r="B20" s="136">
        <v>2933336.2446758337</v>
      </c>
      <c r="C20" s="136">
        <v>2724330.3654662445</v>
      </c>
      <c r="D20" s="137">
        <v>840.9999999999992</v>
      </c>
      <c r="E20" s="137">
        <v>455.6081050548894</v>
      </c>
      <c r="F20" s="136">
        <f t="shared" si="0"/>
        <v>6438.288107983592</v>
      </c>
      <c r="G20" s="136">
        <f t="shared" si="1"/>
        <v>5979.547631484806</v>
      </c>
      <c r="H20" s="136">
        <f t="shared" si="2"/>
        <v>0.9287480664417704</v>
      </c>
      <c r="L20" s="61"/>
      <c r="M20" s="61"/>
      <c r="N20" s="61"/>
      <c r="O20" s="61"/>
    </row>
    <row r="21" spans="1:15" ht="28.5">
      <c r="A21" s="14" t="s">
        <v>185</v>
      </c>
      <c r="B21" s="136">
        <v>7989521.198819037</v>
      </c>
      <c r="C21" s="136">
        <v>6065293.052189538</v>
      </c>
      <c r="D21" s="137">
        <v>327.9999999999993</v>
      </c>
      <c r="E21" s="137">
        <v>289.94329934717166</v>
      </c>
      <c r="F21" s="136">
        <f t="shared" si="0"/>
        <v>27555.460729073657</v>
      </c>
      <c r="G21" s="136">
        <f t="shared" si="1"/>
        <v>20918.893679715948</v>
      </c>
      <c r="H21" s="136">
        <f t="shared" si="2"/>
        <v>0.7591560121382586</v>
      </c>
      <c r="L21" s="61"/>
      <c r="M21" s="61"/>
      <c r="N21" s="61"/>
      <c r="O21" s="61"/>
    </row>
    <row r="22" spans="1:15" ht="14.25">
      <c r="A22" s="14" t="s">
        <v>186</v>
      </c>
      <c r="B22" s="136">
        <v>739747.4625481047</v>
      </c>
      <c r="C22" s="136">
        <v>523455.2506234045</v>
      </c>
      <c r="D22" s="137">
        <v>258.00000000000006</v>
      </c>
      <c r="E22" s="137">
        <v>125.74602760305463</v>
      </c>
      <c r="F22" s="136">
        <f t="shared" si="0"/>
        <v>5882.869436506436</v>
      </c>
      <c r="G22" s="136">
        <f t="shared" si="1"/>
        <v>4162.797510198952</v>
      </c>
      <c r="H22" s="136">
        <f t="shared" si="2"/>
        <v>0.7076134452970361</v>
      </c>
      <c r="L22" s="61"/>
      <c r="M22" s="61"/>
      <c r="N22" s="61"/>
      <c r="O22" s="61"/>
    </row>
    <row r="23" spans="1:15" ht="14.25">
      <c r="A23" s="14" t="s">
        <v>187</v>
      </c>
      <c r="B23" s="136">
        <v>204261.30046948354</v>
      </c>
      <c r="C23" s="136">
        <v>191379.4694835681</v>
      </c>
      <c r="D23" s="137">
        <v>55</v>
      </c>
      <c r="E23" s="137">
        <v>43.056338028169</v>
      </c>
      <c r="F23" s="136">
        <f t="shared" si="0"/>
        <v>4744.047214044271</v>
      </c>
      <c r="G23" s="136">
        <f t="shared" si="1"/>
        <v>4444.861738087451</v>
      </c>
      <c r="H23" s="136">
        <f t="shared" si="2"/>
        <v>0.9369345492449757</v>
      </c>
      <c r="L23" s="61"/>
      <c r="M23" s="61"/>
      <c r="N23" s="61"/>
      <c r="O23" s="61"/>
    </row>
    <row r="24" spans="1:15" ht="14.25">
      <c r="A24" s="14" t="s">
        <v>142</v>
      </c>
      <c r="B24" s="136">
        <v>3515446.4256563834</v>
      </c>
      <c r="C24" s="136">
        <v>2088197.0798357923</v>
      </c>
      <c r="D24" s="137">
        <v>244.99999999999983</v>
      </c>
      <c r="E24" s="137">
        <v>169.18148887908438</v>
      </c>
      <c r="F24" s="136">
        <f t="shared" si="0"/>
        <v>20779.14344499537</v>
      </c>
      <c r="G24" s="136">
        <f t="shared" si="1"/>
        <v>12342.940670821537</v>
      </c>
      <c r="H24" s="136">
        <f t="shared" si="2"/>
        <v>0.5940062305019758</v>
      </c>
      <c r="L24" s="61"/>
      <c r="M24" s="61"/>
      <c r="N24" s="61"/>
      <c r="O24" s="61"/>
    </row>
    <row r="25" spans="1:15" ht="28.5">
      <c r="A25" s="14" t="s">
        <v>188</v>
      </c>
      <c r="B25" s="136">
        <v>1238522.6847686702</v>
      </c>
      <c r="C25" s="136">
        <v>770205.5202712431</v>
      </c>
      <c r="D25" s="137">
        <v>716.0000000000003</v>
      </c>
      <c r="E25" s="137">
        <v>405.73520527591177</v>
      </c>
      <c r="F25" s="136">
        <f t="shared" si="0"/>
        <v>3052.539362282942</v>
      </c>
      <c r="G25" s="136">
        <f t="shared" si="1"/>
        <v>1898.2960074846867</v>
      </c>
      <c r="H25" s="136">
        <f t="shared" si="2"/>
        <v>0.6218743748041249</v>
      </c>
      <c r="L25" s="61"/>
      <c r="M25" s="61"/>
      <c r="N25" s="61"/>
      <c r="O25" s="61"/>
    </row>
    <row r="26" spans="1:15" ht="28.5">
      <c r="A26" s="14" t="s">
        <v>82</v>
      </c>
      <c r="B26" s="136">
        <v>695639.2205026466</v>
      </c>
      <c r="C26" s="136">
        <v>587744.8840506414</v>
      </c>
      <c r="D26" s="137">
        <v>513.9999999999997</v>
      </c>
      <c r="E26" s="137">
        <v>293.69947961777746</v>
      </c>
      <c r="F26" s="136">
        <f t="shared" si="0"/>
        <v>2368.5408684004356</v>
      </c>
      <c r="G26" s="136">
        <f t="shared" si="1"/>
        <v>2001.1778189581294</v>
      </c>
      <c r="H26" s="136">
        <f t="shared" si="2"/>
        <v>0.8448990032878765</v>
      </c>
      <c r="L26" s="61"/>
      <c r="M26" s="61"/>
      <c r="N26" s="61"/>
      <c r="O26" s="61"/>
    </row>
    <row r="27" spans="1:15" ht="14.25">
      <c r="A27" s="14" t="s">
        <v>51</v>
      </c>
      <c r="B27" s="136">
        <v>5104391.896431872</v>
      </c>
      <c r="C27" s="136">
        <v>4412451.210639227</v>
      </c>
      <c r="D27" s="137">
        <v>347.0000000000001</v>
      </c>
      <c r="E27" s="137">
        <v>336.9290120769185</v>
      </c>
      <c r="F27" s="136">
        <f t="shared" si="0"/>
        <v>15149.754736070561</v>
      </c>
      <c r="G27" s="136">
        <f t="shared" si="1"/>
        <v>13096.085681193566</v>
      </c>
      <c r="H27" s="136">
        <f t="shared" si="2"/>
        <v>0.864442092254646</v>
      </c>
      <c r="L27" s="61"/>
      <c r="M27" s="61"/>
      <c r="N27" s="61"/>
      <c r="O27" s="61"/>
    </row>
    <row r="28" spans="1:15" ht="28.5">
      <c r="A28" s="14" t="s">
        <v>189</v>
      </c>
      <c r="B28" s="136">
        <v>2630805.7191433175</v>
      </c>
      <c r="C28" s="136">
        <v>2397534.6314913975</v>
      </c>
      <c r="D28" s="137">
        <v>332.00000000000006</v>
      </c>
      <c r="E28" s="137">
        <v>289.8083334073739</v>
      </c>
      <c r="F28" s="136">
        <f t="shared" si="0"/>
        <v>9077.7435148674</v>
      </c>
      <c r="G28" s="136">
        <f t="shared" si="1"/>
        <v>8272.828470122919</v>
      </c>
      <c r="H28" s="136">
        <f t="shared" si="2"/>
        <v>0.9113309333507602</v>
      </c>
      <c r="L28" s="61"/>
      <c r="M28" s="61"/>
      <c r="N28" s="61"/>
      <c r="O28" s="61"/>
    </row>
    <row r="29" spans="1:15" ht="14.25">
      <c r="A29" s="14" t="s">
        <v>143</v>
      </c>
      <c r="B29" s="136">
        <v>794556.8323950954</v>
      </c>
      <c r="C29" s="136">
        <v>843148.3790080728</v>
      </c>
      <c r="D29" s="137">
        <v>72.99999999999993</v>
      </c>
      <c r="E29" s="137">
        <v>55.50262988562491</v>
      </c>
      <c r="F29" s="136">
        <f t="shared" si="0"/>
        <v>14315.660970163943</v>
      </c>
      <c r="G29" s="136">
        <f t="shared" si="1"/>
        <v>15191.142847565261</v>
      </c>
      <c r="H29" s="136">
        <f t="shared" si="2"/>
        <v>1.0611555330365785</v>
      </c>
      <c r="L29" s="61"/>
      <c r="M29" s="61"/>
      <c r="N29" s="61"/>
      <c r="O29" s="61"/>
    </row>
    <row r="30" spans="1:15" ht="15" thickBot="1">
      <c r="A30" s="158" t="s">
        <v>190</v>
      </c>
      <c r="B30" s="170">
        <v>373635.8395695771</v>
      </c>
      <c r="C30" s="170">
        <v>324728.65700660326</v>
      </c>
      <c r="D30" s="171">
        <v>73.00000000000004</v>
      </c>
      <c r="E30" s="171">
        <v>61.500000000000036</v>
      </c>
      <c r="F30" s="170">
        <f t="shared" si="0"/>
        <v>6075.379505196372</v>
      </c>
      <c r="G30" s="170">
        <f t="shared" si="1"/>
        <v>5280.140764335009</v>
      </c>
      <c r="H30" s="170">
        <f t="shared" si="2"/>
        <v>0.8691046805913636</v>
      </c>
      <c r="L30" s="61"/>
      <c r="M30" s="61"/>
      <c r="N30" s="61"/>
      <c r="O30" s="61"/>
    </row>
    <row r="31" spans="1:15" ht="14.25">
      <c r="A31" s="152" t="s">
        <v>146</v>
      </c>
      <c r="B31" s="136">
        <v>23212439.307698723</v>
      </c>
      <c r="C31" s="136">
        <v>16337187.937267229</v>
      </c>
      <c r="D31" s="137">
        <v>10758.00000000003</v>
      </c>
      <c r="E31" s="137">
        <v>7562.06337707468</v>
      </c>
      <c r="F31" s="136">
        <f aca="true" t="shared" si="3" ref="F31:F32">B31/E31</f>
        <v>3069.5906858001313</v>
      </c>
      <c r="G31" s="136">
        <f aca="true" t="shared" si="4" ref="G31:G32">C31/E31</f>
        <v>2160.414046091628</v>
      </c>
      <c r="H31" s="136">
        <f aca="true" t="shared" si="5" ref="H31:H32">C31/B31</f>
        <v>0.703811767505571</v>
      </c>
      <c r="L31" s="125"/>
      <c r="M31" s="125"/>
      <c r="N31" s="125"/>
      <c r="O31" s="125"/>
    </row>
    <row r="32" spans="1:15" ht="14.25">
      <c r="A32" s="28" t="s">
        <v>145</v>
      </c>
      <c r="B32" s="136">
        <v>75083416.65146591</v>
      </c>
      <c r="C32" s="136">
        <v>55932000.79815431</v>
      </c>
      <c r="D32" s="137">
        <v>3239.9999999999995</v>
      </c>
      <c r="E32" s="137">
        <v>2407.4233783092973</v>
      </c>
      <c r="F32" s="136">
        <f t="shared" si="3"/>
        <v>31188.28924233345</v>
      </c>
      <c r="G32" s="136">
        <f t="shared" si="4"/>
        <v>23233.13850903726</v>
      </c>
      <c r="H32" s="136">
        <f t="shared" si="5"/>
        <v>0.7449314814453414</v>
      </c>
      <c r="L32" s="125"/>
      <c r="M32" s="125"/>
      <c r="N32" s="125"/>
      <c r="O32" s="125"/>
    </row>
    <row r="33" spans="1:15" ht="14.25">
      <c r="A33" s="190" t="s">
        <v>362</v>
      </c>
      <c r="B33" s="190"/>
      <c r="C33" s="190"/>
      <c r="D33" s="190"/>
      <c r="E33" s="190"/>
      <c r="F33" s="190"/>
      <c r="G33" s="190"/>
      <c r="H33" s="61"/>
      <c r="I33" s="61"/>
      <c r="J33" s="61"/>
      <c r="K33" s="61"/>
      <c r="L33" s="61"/>
      <c r="M33" s="61"/>
      <c r="N33" s="61"/>
      <c r="O33" s="61"/>
    </row>
    <row r="34" spans="6:7" ht="14.25">
      <c r="F34" s="168"/>
      <c r="G34" s="168"/>
    </row>
    <row r="37" spans="1:15" ht="18" customHeight="1">
      <c r="A37" s="129" t="s">
        <v>87</v>
      </c>
      <c r="B37" s="123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21"/>
    </row>
    <row r="38" spans="1:15" ht="17.25">
      <c r="A38" s="195" t="s">
        <v>355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40" spans="1:16" ht="12" customHeight="1">
      <c r="A40" s="191" t="s">
        <v>75</v>
      </c>
      <c r="B40" s="191" t="s">
        <v>76</v>
      </c>
      <c r="C40" s="191" t="s">
        <v>77</v>
      </c>
      <c r="D40" s="191"/>
      <c r="E40" s="191"/>
      <c r="F40" s="191"/>
      <c r="G40" s="191" t="s">
        <v>78</v>
      </c>
      <c r="H40" s="191"/>
      <c r="I40" s="191"/>
      <c r="J40" s="191"/>
      <c r="K40" s="191" t="s">
        <v>79</v>
      </c>
      <c r="L40" s="191"/>
      <c r="M40" s="191"/>
      <c r="N40" s="191"/>
      <c r="P40" s="7" t="s">
        <v>42</v>
      </c>
    </row>
    <row r="41" spans="1:14" ht="12" customHeight="1">
      <c r="A41" s="191"/>
      <c r="B41" s="191"/>
      <c r="C41" s="220" t="s">
        <v>80</v>
      </c>
      <c r="D41" s="220"/>
      <c r="E41" s="220" t="s">
        <v>81</v>
      </c>
      <c r="F41" s="220"/>
      <c r="G41" s="220" t="s">
        <v>80</v>
      </c>
      <c r="H41" s="220"/>
      <c r="I41" s="220" t="s">
        <v>81</v>
      </c>
      <c r="J41" s="220"/>
      <c r="K41" s="220" t="s">
        <v>80</v>
      </c>
      <c r="L41" s="220"/>
      <c r="M41" s="220" t="s">
        <v>81</v>
      </c>
      <c r="N41" s="220"/>
    </row>
    <row r="42" spans="1:14" ht="15" customHeight="1">
      <c r="A42" s="191"/>
      <c r="B42" s="191"/>
      <c r="C42" s="23" t="s">
        <v>38</v>
      </c>
      <c r="D42" s="23" t="s">
        <v>39</v>
      </c>
      <c r="E42" s="23" t="s">
        <v>38</v>
      </c>
      <c r="F42" s="23" t="s">
        <v>39</v>
      </c>
      <c r="G42" s="23" t="s">
        <v>38</v>
      </c>
      <c r="H42" s="23" t="s">
        <v>39</v>
      </c>
      <c r="I42" s="23" t="s">
        <v>38</v>
      </c>
      <c r="J42" s="23" t="s">
        <v>39</v>
      </c>
      <c r="K42" s="23" t="s">
        <v>38</v>
      </c>
      <c r="L42" s="23" t="s">
        <v>39</v>
      </c>
      <c r="M42" s="23" t="s">
        <v>38</v>
      </c>
      <c r="N42" s="23" t="s">
        <v>39</v>
      </c>
    </row>
    <row r="43" spans="1:15" s="17" customFormat="1" ht="13.5">
      <c r="A43" s="52" t="s">
        <v>40</v>
      </c>
      <c r="B43" s="135">
        <v>757.6912066220019</v>
      </c>
      <c r="C43" s="135">
        <v>264.47932676414115</v>
      </c>
      <c r="D43" s="138">
        <f>C$43/13998</f>
        <v>0.018894079637386853</v>
      </c>
      <c r="E43" s="135">
        <f>13998-C$43</f>
        <v>13733.520673235858</v>
      </c>
      <c r="F43" s="138">
        <f>E$43/13998</f>
        <v>0.9811059203626131</v>
      </c>
      <c r="G43" s="135">
        <v>531.3601930992396</v>
      </c>
      <c r="H43" s="138">
        <f>G$43/13998</f>
        <v>0.03795972232456348</v>
      </c>
      <c r="I43" s="135">
        <f>13998-G$43</f>
        <v>13466.639806900761</v>
      </c>
      <c r="J43" s="138">
        <f>I$43/13998</f>
        <v>0.9620402776754365</v>
      </c>
      <c r="K43" s="135">
        <v>8</v>
      </c>
      <c r="L43" s="138">
        <f>K$43/13998</f>
        <v>0.0005715102157451065</v>
      </c>
      <c r="M43" s="135">
        <f>13998-K$43</f>
        <v>13990</v>
      </c>
      <c r="N43" s="139">
        <f>M$43/13998</f>
        <v>0.9994284897842549</v>
      </c>
      <c r="O43" s="82"/>
    </row>
    <row r="44" spans="1:15" ht="14.25">
      <c r="A44" s="51" t="s">
        <v>191</v>
      </c>
      <c r="B44" s="137">
        <v>96.39013075226464</v>
      </c>
      <c r="C44" s="137">
        <v>66.8122393488179</v>
      </c>
      <c r="D44" s="140">
        <f>C$44/173</f>
        <v>0.3861979153110861</v>
      </c>
      <c r="E44" s="137">
        <f>173-C$44</f>
        <v>106.1877606511821</v>
      </c>
      <c r="F44" s="140">
        <f>E$44/173</f>
        <v>0.6138020846889138</v>
      </c>
      <c r="G44" s="137">
        <v>42.111722724562036</v>
      </c>
      <c r="H44" s="140">
        <f>G$44/173</f>
        <v>0.24342036256972274</v>
      </c>
      <c r="I44" s="137">
        <f>173-G$44</f>
        <v>130.88827727543796</v>
      </c>
      <c r="J44" s="140">
        <f>I$44/173</f>
        <v>0.7565796374302772</v>
      </c>
      <c r="K44" s="137">
        <v>0</v>
      </c>
      <c r="L44" s="140">
        <f>K$44/173</f>
        <v>0</v>
      </c>
      <c r="M44" s="137">
        <f>173-K$44</f>
        <v>173</v>
      </c>
      <c r="N44" s="141">
        <f>M$44/173</f>
        <v>1</v>
      </c>
      <c r="O44" s="82"/>
    </row>
    <row r="45" spans="1:15" ht="14.25">
      <c r="A45" s="51" t="s">
        <v>182</v>
      </c>
      <c r="B45" s="137">
        <v>349.0446453527312</v>
      </c>
      <c r="C45" s="137">
        <v>97.7094327697898</v>
      </c>
      <c r="D45" s="140">
        <f>C$45/1888</f>
        <v>0.05175287752637171</v>
      </c>
      <c r="E45" s="137">
        <f>1888-C$45</f>
        <v>1790.2905672302102</v>
      </c>
      <c r="F45" s="140">
        <f>E$45/1888</f>
        <v>0.9482471224736283</v>
      </c>
      <c r="G45" s="137">
        <v>263.3352125829414</v>
      </c>
      <c r="H45" s="140">
        <f>G$45/1888</f>
        <v>0.139478396495202</v>
      </c>
      <c r="I45" s="137">
        <f>1888-G$45</f>
        <v>1624.6647874170585</v>
      </c>
      <c r="J45" s="140">
        <f>I$45/1888</f>
        <v>0.8605216035047979</v>
      </c>
      <c r="K45" s="137">
        <v>5</v>
      </c>
      <c r="L45" s="140">
        <f>K$45/1888</f>
        <v>0.0026483050847457626</v>
      </c>
      <c r="M45" s="137">
        <f>1888-K$45</f>
        <v>1883</v>
      </c>
      <c r="N45" s="141">
        <f>M$45/1888</f>
        <v>0.9973516949152542</v>
      </c>
      <c r="O45" s="82"/>
    </row>
    <row r="46" spans="1:15" ht="28.5">
      <c r="A46" s="51" t="s">
        <v>144</v>
      </c>
      <c r="B46" s="137">
        <v>15.5</v>
      </c>
      <c r="C46" s="137">
        <v>13.25</v>
      </c>
      <c r="D46" s="140">
        <f>C$46/36</f>
        <v>0.3680555555555556</v>
      </c>
      <c r="E46" s="137">
        <f>36-C$46</f>
        <v>22.75</v>
      </c>
      <c r="F46" s="140">
        <f>E$46/36</f>
        <v>0.6319444444444444</v>
      </c>
      <c r="G46" s="137">
        <v>3.25</v>
      </c>
      <c r="H46" s="140">
        <f>G$46/36</f>
        <v>0.09027777777777778</v>
      </c>
      <c r="I46" s="137">
        <f>36-G$46</f>
        <v>32.75</v>
      </c>
      <c r="J46" s="140">
        <f>I$46/36</f>
        <v>0.9097222222222222</v>
      </c>
      <c r="K46" s="137">
        <v>0</v>
      </c>
      <c r="L46" s="140">
        <f>K$46/36</f>
        <v>0</v>
      </c>
      <c r="M46" s="137">
        <f>36-K$46</f>
        <v>36</v>
      </c>
      <c r="N46" s="141">
        <f>M$46/36</f>
        <v>1</v>
      </c>
      <c r="O46" s="82"/>
    </row>
    <row r="47" spans="1:15" ht="28.5">
      <c r="A47" s="51" t="s">
        <v>61</v>
      </c>
      <c r="B47" s="137">
        <v>41.48352321450449</v>
      </c>
      <c r="C47" s="137">
        <v>30.462330025725826</v>
      </c>
      <c r="D47" s="140">
        <f>C$47/78</f>
        <v>0.39054269263751057</v>
      </c>
      <c r="E47" s="137">
        <f>78-C$47</f>
        <v>47.53766997427417</v>
      </c>
      <c r="F47" s="140">
        <f>E$47/78</f>
        <v>0.6094573073624894</v>
      </c>
      <c r="G47" s="137">
        <v>22.513659193923804</v>
      </c>
      <c r="H47" s="140">
        <f>G$47/78</f>
        <v>0.28863665633235647</v>
      </c>
      <c r="I47" s="137">
        <f>78-G$47</f>
        <v>55.4863408060762</v>
      </c>
      <c r="J47" s="140">
        <f>I$47/78</f>
        <v>0.7113633436676435</v>
      </c>
      <c r="K47" s="137">
        <v>0</v>
      </c>
      <c r="L47" s="140">
        <f>K$47/78</f>
        <v>0</v>
      </c>
      <c r="M47" s="137">
        <f>78-K$47</f>
        <v>78</v>
      </c>
      <c r="N47" s="141">
        <f>M$47/78</f>
        <v>1</v>
      </c>
      <c r="O47" s="82"/>
    </row>
    <row r="48" spans="1:15" ht="14.25">
      <c r="A48" s="51" t="s">
        <v>183</v>
      </c>
      <c r="B48" s="137">
        <v>24.60830146843351</v>
      </c>
      <c r="C48" s="137">
        <v>5</v>
      </c>
      <c r="D48" s="140">
        <f>C$48/790</f>
        <v>0.006329113924050633</v>
      </c>
      <c r="E48" s="137">
        <f>790-C$48</f>
        <v>785</v>
      </c>
      <c r="F48" s="140">
        <f>E$48/790</f>
        <v>0.9936708860759493</v>
      </c>
      <c r="G48" s="137">
        <v>19.60830146843351</v>
      </c>
      <c r="H48" s="140">
        <f>G$48/790</f>
        <v>0.024820634770169</v>
      </c>
      <c r="I48" s="137">
        <f>790-G$48</f>
        <v>770.3916985315665</v>
      </c>
      <c r="J48" s="140">
        <f>I$48/790</f>
        <v>0.975179365229831</v>
      </c>
      <c r="K48" s="137">
        <v>0</v>
      </c>
      <c r="L48" s="140">
        <f>K$48/790</f>
        <v>0</v>
      </c>
      <c r="M48" s="137">
        <f>790-K$48</f>
        <v>790</v>
      </c>
      <c r="N48" s="141">
        <f>M$48/790</f>
        <v>1</v>
      </c>
      <c r="O48" s="82"/>
    </row>
    <row r="49" spans="1:15" ht="14.25">
      <c r="A49" s="51" t="s">
        <v>184</v>
      </c>
      <c r="B49" s="137">
        <v>147.67283373143917</v>
      </c>
      <c r="C49" s="137">
        <v>34.9077029552017</v>
      </c>
      <c r="D49" s="140">
        <f>C$49/7251</f>
        <v>0.004814191553606633</v>
      </c>
      <c r="E49" s="137">
        <f>7251-C$49</f>
        <v>7216.092297044798</v>
      </c>
      <c r="F49" s="140">
        <f>E$49/7251</f>
        <v>0.9951858084463934</v>
      </c>
      <c r="G49" s="137">
        <v>113.76513077623746</v>
      </c>
      <c r="H49" s="140">
        <f>G$49/7251</f>
        <v>0.015689578096295332</v>
      </c>
      <c r="I49" s="137">
        <f>7251-G$49</f>
        <v>7137.234869223763</v>
      </c>
      <c r="J49" s="140">
        <f>I$49/7251</f>
        <v>0.9843104219037047</v>
      </c>
      <c r="K49" s="137">
        <v>0</v>
      </c>
      <c r="L49" s="140">
        <f>K$49/7251</f>
        <v>0</v>
      </c>
      <c r="M49" s="137">
        <f>7251-K$49</f>
        <v>7251</v>
      </c>
      <c r="N49" s="141">
        <f>M$49/7251</f>
        <v>1</v>
      </c>
      <c r="O49" s="82"/>
    </row>
    <row r="50" spans="1:15" s="22" customFormat="1" ht="14.25">
      <c r="A50" s="50" t="s">
        <v>41</v>
      </c>
      <c r="B50" s="137">
        <v>12.36744585654017</v>
      </c>
      <c r="C50" s="137">
        <v>0</v>
      </c>
      <c r="D50" s="142">
        <f>C$50/841</f>
        <v>0</v>
      </c>
      <c r="E50" s="137">
        <f>841-C$50</f>
        <v>841</v>
      </c>
      <c r="F50" s="142">
        <f>E$50/841</f>
        <v>1</v>
      </c>
      <c r="G50" s="137">
        <v>10.36744585654017</v>
      </c>
      <c r="H50" s="142">
        <f>G$50/841</f>
        <v>0.012327521827039441</v>
      </c>
      <c r="I50" s="137">
        <f>841-G$50</f>
        <v>830.6325541434599</v>
      </c>
      <c r="J50" s="142">
        <f>I$50/841</f>
        <v>0.9876724781729606</v>
      </c>
      <c r="K50" s="137">
        <v>2</v>
      </c>
      <c r="L50" s="142">
        <f>K$50/841</f>
        <v>0.0023781212841854932</v>
      </c>
      <c r="M50" s="137">
        <f>841-K$50</f>
        <v>839</v>
      </c>
      <c r="N50" s="143">
        <f>M$50/841</f>
        <v>0.9976218787158145</v>
      </c>
      <c r="O50" s="82"/>
    </row>
    <row r="51" spans="1:15" s="22" customFormat="1" ht="28.5">
      <c r="A51" s="50" t="s">
        <v>192</v>
      </c>
      <c r="B51" s="137">
        <v>32.0567006528276</v>
      </c>
      <c r="C51" s="137">
        <v>5</v>
      </c>
      <c r="D51" s="142">
        <f>C$51/328</f>
        <v>0.01524390243902439</v>
      </c>
      <c r="E51" s="137">
        <f>328-C$51</f>
        <v>323</v>
      </c>
      <c r="F51" s="142">
        <f>E$51/328</f>
        <v>0.9847560975609756</v>
      </c>
      <c r="G51" s="137">
        <v>27.0567006528276</v>
      </c>
      <c r="H51" s="142">
        <f>G$51/328</f>
        <v>0.0824899410147183</v>
      </c>
      <c r="I51" s="137">
        <f>328-G$51</f>
        <v>300.9432993471724</v>
      </c>
      <c r="J51" s="142">
        <f>I$51/328</f>
        <v>0.9175100589852817</v>
      </c>
      <c r="K51" s="137">
        <v>0</v>
      </c>
      <c r="L51" s="142">
        <f>K$51/328</f>
        <v>0</v>
      </c>
      <c r="M51" s="137">
        <f>328-K$51</f>
        <v>328</v>
      </c>
      <c r="N51" s="143">
        <f>M$51/328</f>
        <v>1</v>
      </c>
      <c r="O51" s="82"/>
    </row>
    <row r="52" spans="1:15" s="22" customFormat="1" ht="14.25">
      <c r="A52" s="50" t="s">
        <v>142</v>
      </c>
      <c r="B52" s="137">
        <v>2</v>
      </c>
      <c r="C52" s="137">
        <v>1</v>
      </c>
      <c r="D52" s="142">
        <f>C$52/245</f>
        <v>0.004081632653061225</v>
      </c>
      <c r="E52" s="137">
        <f>245-C$52</f>
        <v>244</v>
      </c>
      <c r="F52" s="142">
        <f>E$52/245</f>
        <v>0.9959183673469387</v>
      </c>
      <c r="G52" s="137">
        <v>1</v>
      </c>
      <c r="H52" s="142">
        <f>G$52/245</f>
        <v>0.004081632653061225</v>
      </c>
      <c r="I52" s="137">
        <f>245-G$52</f>
        <v>244</v>
      </c>
      <c r="J52" s="142">
        <f>I$52/245</f>
        <v>0.9959183673469387</v>
      </c>
      <c r="K52" s="137">
        <v>0</v>
      </c>
      <c r="L52" s="142">
        <f>K$52/245</f>
        <v>0</v>
      </c>
      <c r="M52" s="137">
        <f>245-K$52</f>
        <v>245</v>
      </c>
      <c r="N52" s="143">
        <f>M$52/245</f>
        <v>1</v>
      </c>
      <c r="O52" s="82"/>
    </row>
    <row r="53" spans="1:15" s="22" customFormat="1" ht="14.25">
      <c r="A53" s="50" t="s">
        <v>51</v>
      </c>
      <c r="B53" s="137">
        <v>2</v>
      </c>
      <c r="C53" s="137">
        <v>1</v>
      </c>
      <c r="D53" s="142">
        <f>C$53/347</f>
        <v>0.002881844380403458</v>
      </c>
      <c r="E53" s="137">
        <f>347-C$53</f>
        <v>346</v>
      </c>
      <c r="F53" s="142">
        <f>E$53/347</f>
        <v>0.9971181556195965</v>
      </c>
      <c r="G53" s="137">
        <v>1</v>
      </c>
      <c r="H53" s="142">
        <f>G$53/347</f>
        <v>0.002881844380403458</v>
      </c>
      <c r="I53" s="137">
        <f>347-G$53</f>
        <v>346</v>
      </c>
      <c r="J53" s="142">
        <f>I$53/347</f>
        <v>0.9971181556195965</v>
      </c>
      <c r="K53" s="137">
        <v>0</v>
      </c>
      <c r="L53" s="142">
        <f>K$53/347</f>
        <v>0</v>
      </c>
      <c r="M53" s="137">
        <f>347-K$53</f>
        <v>347</v>
      </c>
      <c r="N53" s="143">
        <f>M$53/347</f>
        <v>1</v>
      </c>
      <c r="O53" s="82"/>
    </row>
    <row r="54" spans="1:15" ht="15" thickBot="1">
      <c r="A54" s="172" t="s">
        <v>177</v>
      </c>
      <c r="B54" s="171">
        <v>34.567625593260466</v>
      </c>
      <c r="C54" s="171">
        <v>9.33762166460601</v>
      </c>
      <c r="D54" s="173">
        <f>C$54/2021</f>
        <v>0.004620297706385952</v>
      </c>
      <c r="E54" s="171">
        <f>2021-C$54</f>
        <v>2011.662378335394</v>
      </c>
      <c r="F54" s="173">
        <f>E$54/2021</f>
        <v>0.995379702293614</v>
      </c>
      <c r="G54" s="171">
        <v>27.352019843773817</v>
      </c>
      <c r="H54" s="173">
        <f>G$54/2021</f>
        <v>0.013533903930615446</v>
      </c>
      <c r="I54" s="171">
        <f>2021-G$54</f>
        <v>1993.6479801562261</v>
      </c>
      <c r="J54" s="173">
        <f>I$54/2021</f>
        <v>0.9864660960693845</v>
      </c>
      <c r="K54" s="171">
        <v>1</v>
      </c>
      <c r="L54" s="173">
        <f>K$54/2021</f>
        <v>0.0004948045522018803</v>
      </c>
      <c r="M54" s="171">
        <f>2021-K$54</f>
        <v>2020</v>
      </c>
      <c r="N54" s="174">
        <f>M$54/2021</f>
        <v>0.9995051954477981</v>
      </c>
      <c r="O54" s="82"/>
    </row>
    <row r="55" spans="1:15" ht="14.25">
      <c r="A55" s="152" t="s">
        <v>146</v>
      </c>
      <c r="B55" s="137">
        <v>412.7171361324453</v>
      </c>
      <c r="C55" s="137">
        <v>135.4793267641412</v>
      </c>
      <c r="D55" s="142">
        <v>0.3282619375432583</v>
      </c>
      <c r="E55" s="137">
        <v>277.23780936830434</v>
      </c>
      <c r="F55" s="142">
        <v>0.6717380624567423</v>
      </c>
      <c r="G55" s="137">
        <v>289.38612260968404</v>
      </c>
      <c r="H55" s="142">
        <v>0.7011730245114343</v>
      </c>
      <c r="I55" s="137">
        <v>123.33101352276145</v>
      </c>
      <c r="J55" s="142">
        <v>0.2988269754885662</v>
      </c>
      <c r="K55" s="137">
        <v>0</v>
      </c>
      <c r="L55" s="142">
        <v>0</v>
      </c>
      <c r="M55" s="137">
        <v>412.7171361324453</v>
      </c>
      <c r="N55" s="143">
        <v>1</v>
      </c>
      <c r="O55" s="82"/>
    </row>
    <row r="56" spans="1:15" ht="14.25">
      <c r="A56" s="28" t="s">
        <v>145</v>
      </c>
      <c r="B56" s="137">
        <v>344.97407048955563</v>
      </c>
      <c r="C56" s="137">
        <v>129</v>
      </c>
      <c r="D56" s="142">
        <v>0.37394114814755497</v>
      </c>
      <c r="E56" s="137">
        <v>215.9740704895556</v>
      </c>
      <c r="F56" s="142">
        <v>0.6260588518524449</v>
      </c>
      <c r="G56" s="137">
        <v>241.9740704895556</v>
      </c>
      <c r="H56" s="142">
        <v>0.7014268352000141</v>
      </c>
      <c r="I56" s="137">
        <v>103</v>
      </c>
      <c r="J56" s="142">
        <v>0.29857316479998575</v>
      </c>
      <c r="K56" s="137">
        <v>8</v>
      </c>
      <c r="L56" s="142">
        <v>0.023190148722328992</v>
      </c>
      <c r="M56" s="137">
        <v>336.97407048955563</v>
      </c>
      <c r="N56" s="143">
        <v>0.9768098512776711</v>
      </c>
      <c r="O56" s="82"/>
    </row>
    <row r="57" spans="1:14" ht="14.25" customHeight="1">
      <c r="A57" s="190" t="s">
        <v>362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</row>
    <row r="58" spans="1:14" ht="15" customHeight="1">
      <c r="A58" s="61"/>
      <c r="B58" s="61"/>
      <c r="C58" s="61"/>
      <c r="D58" s="61"/>
      <c r="E58" s="144"/>
      <c r="F58" s="61"/>
      <c r="G58" s="61"/>
      <c r="H58" s="61"/>
      <c r="I58" s="61"/>
      <c r="J58" s="61"/>
      <c r="K58" s="61"/>
      <c r="L58" s="61"/>
      <c r="M58" s="61"/>
      <c r="N58" s="61"/>
    </row>
    <row r="59" spans="1:14" ht="1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ht="15" customHeight="1"/>
    <row r="61" spans="1:15" ht="18" customHeight="1">
      <c r="A61" s="129" t="s">
        <v>251</v>
      </c>
      <c r="B61" s="123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21"/>
    </row>
    <row r="62" spans="1:15" ht="17.25">
      <c r="A62" s="195" t="s">
        <v>310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</row>
    <row r="64" spans="1:12" ht="15" customHeight="1">
      <c r="A64" s="191" t="s">
        <v>75</v>
      </c>
      <c r="B64" s="191" t="s">
        <v>76</v>
      </c>
      <c r="C64" s="191" t="s">
        <v>84</v>
      </c>
      <c r="D64" s="191" t="s">
        <v>77</v>
      </c>
      <c r="E64" s="191"/>
      <c r="F64" s="191"/>
      <c r="G64" s="191" t="s">
        <v>78</v>
      </c>
      <c r="H64" s="191"/>
      <c r="I64" s="191"/>
      <c r="J64" s="191" t="s">
        <v>79</v>
      </c>
      <c r="K64" s="191"/>
      <c r="L64" s="191"/>
    </row>
    <row r="65" spans="1:12" ht="54">
      <c r="A65" s="191"/>
      <c r="B65" s="191"/>
      <c r="C65" s="205"/>
      <c r="D65" s="24" t="s">
        <v>85</v>
      </c>
      <c r="E65" s="211" t="s">
        <v>309</v>
      </c>
      <c r="F65" s="211"/>
      <c r="G65" s="24" t="s">
        <v>85</v>
      </c>
      <c r="H65" s="211" t="s">
        <v>309</v>
      </c>
      <c r="I65" s="211"/>
      <c r="J65" s="24" t="s">
        <v>85</v>
      </c>
      <c r="K65" s="211" t="s">
        <v>309</v>
      </c>
      <c r="L65" s="211"/>
    </row>
    <row r="66" spans="1:12" ht="15" customHeight="1">
      <c r="A66" s="191"/>
      <c r="B66" s="191"/>
      <c r="C66" s="205"/>
      <c r="D66" s="23" t="s">
        <v>38</v>
      </c>
      <c r="E66" s="24" t="s">
        <v>38</v>
      </c>
      <c r="F66" s="24" t="s">
        <v>39</v>
      </c>
      <c r="G66" s="24" t="s">
        <v>38</v>
      </c>
      <c r="H66" s="24" t="s">
        <v>38</v>
      </c>
      <c r="I66" s="62" t="s">
        <v>39</v>
      </c>
      <c r="J66" s="24" t="s">
        <v>38</v>
      </c>
      <c r="K66" s="24" t="s">
        <v>38</v>
      </c>
      <c r="L66" s="24" t="s">
        <v>39</v>
      </c>
    </row>
    <row r="67" spans="1:13" ht="13.5">
      <c r="A67" s="52" t="s">
        <v>40</v>
      </c>
      <c r="B67" s="29">
        <v>757.6912066220019</v>
      </c>
      <c r="C67" s="29">
        <v>516.9446147957673</v>
      </c>
      <c r="D67" s="29">
        <v>264.47932676414115</v>
      </c>
      <c r="E67" s="145">
        <v>215.6150722778201</v>
      </c>
      <c r="F67" s="146">
        <v>0.8152435765616665</v>
      </c>
      <c r="G67" s="135">
        <v>531.3601930992396</v>
      </c>
      <c r="H67" s="145">
        <v>337.05513554932287</v>
      </c>
      <c r="I67" s="146">
        <v>0.6343251525549877</v>
      </c>
      <c r="J67" s="135">
        <v>8</v>
      </c>
      <c r="K67" s="145">
        <v>3</v>
      </c>
      <c r="L67" s="147">
        <v>0.375</v>
      </c>
      <c r="M67" s="82"/>
    </row>
    <row r="68" spans="1:13" ht="14.25">
      <c r="A68" s="51" t="s">
        <v>191</v>
      </c>
      <c r="B68" s="28">
        <v>96.39013075226464</v>
      </c>
      <c r="C68" s="28">
        <v>86.77777622473822</v>
      </c>
      <c r="D68" s="28">
        <v>66.8122393488179</v>
      </c>
      <c r="E68" s="126">
        <v>60.74457670658738</v>
      </c>
      <c r="F68" s="127">
        <v>0.9091833666799873</v>
      </c>
      <c r="G68" s="137">
        <v>42.111722724562036</v>
      </c>
      <c r="H68" s="126">
        <v>35.033199518150866</v>
      </c>
      <c r="I68" s="127">
        <v>0.8319108611939412</v>
      </c>
      <c r="J68" s="137">
        <v>0</v>
      </c>
      <c r="K68" s="126">
        <v>0</v>
      </c>
      <c r="L68" s="128">
        <v>0</v>
      </c>
      <c r="M68" s="82"/>
    </row>
    <row r="69" spans="1:13" ht="14.25" customHeight="1">
      <c r="A69" s="51" t="s">
        <v>182</v>
      </c>
      <c r="B69" s="28">
        <v>349.0446453527312</v>
      </c>
      <c r="C69" s="28">
        <v>245.23711601904807</v>
      </c>
      <c r="D69" s="28">
        <v>97.7094327697898</v>
      </c>
      <c r="E69" s="126">
        <v>91.7094327697898</v>
      </c>
      <c r="F69" s="127">
        <v>0.9385934414936539</v>
      </c>
      <c r="G69" s="137">
        <v>263.3352125829414</v>
      </c>
      <c r="H69" s="126">
        <v>165.5276832492583</v>
      </c>
      <c r="I69" s="127">
        <v>0.6285816531168343</v>
      </c>
      <c r="J69" s="137">
        <v>5</v>
      </c>
      <c r="K69" s="126">
        <v>3</v>
      </c>
      <c r="L69" s="128">
        <v>0.6</v>
      </c>
      <c r="M69" s="82"/>
    </row>
    <row r="70" spans="1:13" ht="14.25" customHeight="1">
      <c r="A70" s="51" t="s">
        <v>144</v>
      </c>
      <c r="B70" s="28">
        <v>15.5</v>
      </c>
      <c r="C70" s="28">
        <v>15.5</v>
      </c>
      <c r="D70" s="28">
        <v>13.25</v>
      </c>
      <c r="E70" s="126">
        <v>13.25</v>
      </c>
      <c r="F70" s="127">
        <v>1</v>
      </c>
      <c r="G70" s="137">
        <v>3.25</v>
      </c>
      <c r="H70" s="126">
        <v>3.25</v>
      </c>
      <c r="I70" s="127">
        <v>1</v>
      </c>
      <c r="J70" s="137">
        <v>0</v>
      </c>
      <c r="K70" s="126">
        <v>0</v>
      </c>
      <c r="L70" s="128">
        <v>0</v>
      </c>
      <c r="M70" s="82"/>
    </row>
    <row r="71" spans="1:13" ht="14.25" customHeight="1">
      <c r="A71" s="51" t="s">
        <v>61</v>
      </c>
      <c r="B71" s="28">
        <v>41.48352321450449</v>
      </c>
      <c r="C71" s="28">
        <v>39.594634325615594</v>
      </c>
      <c r="D71" s="28">
        <v>30.462330025725826</v>
      </c>
      <c r="E71" s="126">
        <v>28.573441136836937</v>
      </c>
      <c r="F71" s="127">
        <v>0.9379926326287681</v>
      </c>
      <c r="G71" s="137">
        <v>22.513659193923804</v>
      </c>
      <c r="H71" s="126">
        <v>20.624770305034914</v>
      </c>
      <c r="I71" s="127">
        <v>0.9161003161405818</v>
      </c>
      <c r="J71" s="137">
        <v>0</v>
      </c>
      <c r="K71" s="126">
        <v>0</v>
      </c>
      <c r="L71" s="128">
        <v>0</v>
      </c>
      <c r="M71" s="82"/>
    </row>
    <row r="72" spans="1:13" ht="14.25" customHeight="1">
      <c r="A72" s="51" t="s">
        <v>183</v>
      </c>
      <c r="B72" s="28">
        <v>24.60830146843351</v>
      </c>
      <c r="C72" s="28">
        <v>18.28744153625976</v>
      </c>
      <c r="D72" s="28">
        <v>5</v>
      </c>
      <c r="E72" s="126">
        <v>5</v>
      </c>
      <c r="F72" s="127">
        <v>1</v>
      </c>
      <c r="G72" s="137">
        <v>19.60830146843351</v>
      </c>
      <c r="H72" s="126">
        <v>13.28744153625976</v>
      </c>
      <c r="I72" s="127">
        <v>0.6776436785027297</v>
      </c>
      <c r="J72" s="137">
        <v>0</v>
      </c>
      <c r="K72" s="126">
        <v>0</v>
      </c>
      <c r="L72" s="128">
        <v>0</v>
      </c>
      <c r="M72" s="82"/>
    </row>
    <row r="73" spans="1:13" ht="14.25" customHeight="1">
      <c r="A73" s="51" t="s">
        <v>184</v>
      </c>
      <c r="B73" s="28">
        <v>147.67283373143917</v>
      </c>
      <c r="C73" s="28">
        <v>67.8154059104034</v>
      </c>
      <c r="D73" s="28">
        <v>34.9077029552017</v>
      </c>
      <c r="E73" s="126">
        <v>5</v>
      </c>
      <c r="F73" s="127">
        <v>0.14323486155524695</v>
      </c>
      <c r="G73" s="137">
        <v>113.76513077623746</v>
      </c>
      <c r="H73" s="126">
        <v>63.8154059104034</v>
      </c>
      <c r="I73" s="127">
        <v>0.5609399424496838</v>
      </c>
      <c r="J73" s="137">
        <v>0</v>
      </c>
      <c r="K73" s="126">
        <v>0</v>
      </c>
      <c r="L73" s="128">
        <v>0</v>
      </c>
      <c r="M73" s="82"/>
    </row>
    <row r="74" spans="1:13" ht="14.25">
      <c r="A74" s="50" t="s">
        <v>41</v>
      </c>
      <c r="B74" s="28">
        <v>12.36744585654017</v>
      </c>
      <c r="C74" s="28">
        <v>0</v>
      </c>
      <c r="D74" s="28">
        <v>0</v>
      </c>
      <c r="E74" s="126">
        <v>0</v>
      </c>
      <c r="F74" s="127">
        <v>0</v>
      </c>
      <c r="G74" s="137">
        <v>10.36744585654017</v>
      </c>
      <c r="H74" s="126">
        <v>0</v>
      </c>
      <c r="I74" s="127">
        <v>0</v>
      </c>
      <c r="J74" s="137">
        <v>2</v>
      </c>
      <c r="K74" s="126">
        <v>0</v>
      </c>
      <c r="L74" s="128">
        <v>0</v>
      </c>
      <c r="M74" s="82"/>
    </row>
    <row r="75" spans="1:13" ht="28.5">
      <c r="A75" s="50" t="s">
        <v>192</v>
      </c>
      <c r="B75" s="28">
        <v>32.0567006528276</v>
      </c>
      <c r="C75" s="28">
        <v>15.5283503264138</v>
      </c>
      <c r="D75" s="28">
        <v>5</v>
      </c>
      <c r="E75" s="126">
        <v>0</v>
      </c>
      <c r="F75" s="127">
        <v>0</v>
      </c>
      <c r="G75" s="137">
        <v>27.0567006528276</v>
      </c>
      <c r="H75" s="126">
        <v>15.5283503264138</v>
      </c>
      <c r="I75" s="127">
        <v>0.5739188427170993</v>
      </c>
      <c r="J75" s="137">
        <v>0</v>
      </c>
      <c r="K75" s="126">
        <v>0</v>
      </c>
      <c r="L75" s="128">
        <v>0</v>
      </c>
      <c r="M75" s="82"/>
    </row>
    <row r="76" spans="1:13" ht="14.25">
      <c r="A76" s="50" t="s">
        <v>142</v>
      </c>
      <c r="B76" s="28">
        <v>2</v>
      </c>
      <c r="C76" s="28">
        <v>1</v>
      </c>
      <c r="D76" s="28">
        <v>1</v>
      </c>
      <c r="E76" s="126">
        <v>1</v>
      </c>
      <c r="F76" s="127">
        <v>1</v>
      </c>
      <c r="G76" s="137">
        <v>1</v>
      </c>
      <c r="H76" s="126">
        <v>0</v>
      </c>
      <c r="I76" s="127">
        <v>0</v>
      </c>
      <c r="J76" s="137">
        <v>0</v>
      </c>
      <c r="K76" s="126">
        <v>0</v>
      </c>
      <c r="L76" s="128">
        <v>0</v>
      </c>
      <c r="M76" s="82"/>
    </row>
    <row r="77" spans="1:13" ht="14.25">
      <c r="A77" s="50" t="s">
        <v>51</v>
      </c>
      <c r="B77" s="28">
        <v>2</v>
      </c>
      <c r="C77" s="28">
        <v>2</v>
      </c>
      <c r="D77" s="28">
        <v>1</v>
      </c>
      <c r="E77" s="126">
        <v>1</v>
      </c>
      <c r="F77" s="127">
        <v>1</v>
      </c>
      <c r="G77" s="137">
        <v>1</v>
      </c>
      <c r="H77" s="126">
        <v>1</v>
      </c>
      <c r="I77" s="127">
        <v>1</v>
      </c>
      <c r="J77" s="137">
        <v>0</v>
      </c>
      <c r="K77" s="126">
        <v>0</v>
      </c>
      <c r="L77" s="128">
        <v>0</v>
      </c>
      <c r="M77" s="82"/>
    </row>
    <row r="78" spans="1:13" ht="15" thickBot="1">
      <c r="A78" s="172" t="s">
        <v>177</v>
      </c>
      <c r="B78" s="165">
        <v>34.567625593260466</v>
      </c>
      <c r="C78" s="165">
        <v>25.20389045328859</v>
      </c>
      <c r="D78" s="165">
        <v>9.33762166460601</v>
      </c>
      <c r="E78" s="175">
        <v>9.33762166460601</v>
      </c>
      <c r="F78" s="176">
        <v>1</v>
      </c>
      <c r="G78" s="171">
        <v>27.352019843773817</v>
      </c>
      <c r="H78" s="175">
        <v>18.988284703801938</v>
      </c>
      <c r="I78" s="176">
        <v>0.6942187382232494</v>
      </c>
      <c r="J78" s="171">
        <v>1</v>
      </c>
      <c r="K78" s="175">
        <v>0</v>
      </c>
      <c r="L78" s="177">
        <v>0</v>
      </c>
      <c r="M78" s="82"/>
    </row>
    <row r="79" spans="1:13" ht="14.25">
      <c r="A79" s="152" t="s">
        <v>146</v>
      </c>
      <c r="B79" s="28">
        <v>412.7171361324453</v>
      </c>
      <c r="C79" s="28">
        <v>241.6946147957673</v>
      </c>
      <c r="D79" s="28">
        <v>135.4793267641412</v>
      </c>
      <c r="E79" s="126">
        <v>95.61507227782013</v>
      </c>
      <c r="F79" s="127">
        <v>0.705753966760393</v>
      </c>
      <c r="G79" s="137">
        <v>289.38612260968404</v>
      </c>
      <c r="H79" s="126">
        <v>153.80513554932298</v>
      </c>
      <c r="I79" s="127">
        <v>0.5314875992058924</v>
      </c>
      <c r="J79" s="137">
        <v>0</v>
      </c>
      <c r="K79" s="126">
        <v>0</v>
      </c>
      <c r="L79" s="128">
        <v>0</v>
      </c>
      <c r="M79" s="82"/>
    </row>
    <row r="80" spans="1:13" ht="14.25">
      <c r="A80" s="28" t="s">
        <v>145</v>
      </c>
      <c r="B80" s="28">
        <v>344.97407048955563</v>
      </c>
      <c r="C80" s="28">
        <v>275.25</v>
      </c>
      <c r="D80" s="28">
        <v>129</v>
      </c>
      <c r="E80" s="126">
        <v>120</v>
      </c>
      <c r="F80" s="127">
        <v>0.9302325581395349</v>
      </c>
      <c r="G80" s="137">
        <v>241.9740704895556</v>
      </c>
      <c r="H80" s="126">
        <v>183.25</v>
      </c>
      <c r="I80" s="127">
        <v>0.7573125485274244</v>
      </c>
      <c r="J80" s="137">
        <v>8</v>
      </c>
      <c r="K80" s="126">
        <v>3</v>
      </c>
      <c r="L80" s="128">
        <v>0.375</v>
      </c>
      <c r="M80" s="82"/>
    </row>
    <row r="81" spans="1:12" ht="14.25">
      <c r="A81" s="190" t="s">
        <v>362</v>
      </c>
      <c r="B81" s="190"/>
      <c r="C81" s="190"/>
      <c r="D81" s="190"/>
      <c r="E81" s="190"/>
      <c r="F81" s="190"/>
      <c r="G81" s="190"/>
      <c r="H81" s="80"/>
      <c r="I81" s="81"/>
      <c r="J81" s="80"/>
      <c r="K81" s="80"/>
      <c r="L81" s="81"/>
    </row>
    <row r="82" spans="1:12" ht="15" customHeight="1">
      <c r="A82" s="79"/>
      <c r="B82" s="80"/>
      <c r="C82" s="80"/>
      <c r="D82" s="80"/>
      <c r="E82" s="80"/>
      <c r="F82" s="81"/>
      <c r="G82" s="80"/>
      <c r="H82" s="80"/>
      <c r="I82" s="81"/>
      <c r="J82" s="80"/>
      <c r="K82" s="80"/>
      <c r="L82" s="81"/>
    </row>
    <row r="83" ht="15" customHeight="1"/>
    <row r="84" ht="15" customHeight="1"/>
    <row r="85" spans="1:15" ht="17.25">
      <c r="A85" s="208" t="s">
        <v>311</v>
      </c>
      <c r="B85" s="208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</row>
    <row r="86" spans="1:15" ht="17.25">
      <c r="A86" s="195" t="s">
        <v>306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</row>
    <row r="88" spans="1:13" ht="13.5" customHeight="1">
      <c r="A88" s="191" t="s">
        <v>75</v>
      </c>
      <c r="B88" s="191" t="s">
        <v>76</v>
      </c>
      <c r="C88" s="191" t="s">
        <v>84</v>
      </c>
      <c r="D88" s="191" t="s">
        <v>307</v>
      </c>
      <c r="E88" s="191" t="s">
        <v>77</v>
      </c>
      <c r="F88" s="191"/>
      <c r="G88" s="191"/>
      <c r="H88" s="191" t="s">
        <v>78</v>
      </c>
      <c r="I88" s="191"/>
      <c r="J88" s="191"/>
      <c r="K88" s="191" t="s">
        <v>79</v>
      </c>
      <c r="L88" s="191"/>
      <c r="M88" s="191"/>
    </row>
    <row r="89" spans="1:13" ht="54">
      <c r="A89" s="191"/>
      <c r="B89" s="191"/>
      <c r="C89" s="205"/>
      <c r="D89" s="205"/>
      <c r="E89" s="62" t="s">
        <v>85</v>
      </c>
      <c r="F89" s="211" t="s">
        <v>308</v>
      </c>
      <c r="G89" s="211"/>
      <c r="H89" s="62" t="s">
        <v>85</v>
      </c>
      <c r="I89" s="211" t="s">
        <v>308</v>
      </c>
      <c r="J89" s="211"/>
      <c r="K89" s="62" t="s">
        <v>85</v>
      </c>
      <c r="L89" s="211" t="s">
        <v>308</v>
      </c>
      <c r="M89" s="211"/>
    </row>
    <row r="90" spans="1:13" ht="13.5">
      <c r="A90" s="191"/>
      <c r="B90" s="191"/>
      <c r="C90" s="205"/>
      <c r="D90" s="205"/>
      <c r="E90" s="23" t="s">
        <v>38</v>
      </c>
      <c r="F90" s="62" t="s">
        <v>38</v>
      </c>
      <c r="G90" s="62" t="s">
        <v>39</v>
      </c>
      <c r="H90" s="62" t="s">
        <v>38</v>
      </c>
      <c r="I90" s="62" t="s">
        <v>38</v>
      </c>
      <c r="J90" s="62" t="s">
        <v>39</v>
      </c>
      <c r="K90" s="62" t="s">
        <v>38</v>
      </c>
      <c r="L90" s="62" t="s">
        <v>38</v>
      </c>
      <c r="M90" s="62" t="s">
        <v>39</v>
      </c>
    </row>
    <row r="91" spans="1:14" ht="13.5">
      <c r="A91" s="52" t="s">
        <v>40</v>
      </c>
      <c r="B91" s="29">
        <v>757.6912066220019</v>
      </c>
      <c r="C91" s="29">
        <v>516.9446147957673</v>
      </c>
      <c r="D91" s="29">
        <v>434.24863504081736</v>
      </c>
      <c r="E91" s="29">
        <v>264.47932676414115</v>
      </c>
      <c r="F91" s="145">
        <v>174.9052232114571</v>
      </c>
      <c r="G91" s="146">
        <v>0.6613190730307441</v>
      </c>
      <c r="H91" s="135">
        <v>531.3601930992396</v>
      </c>
      <c r="I91" s="145">
        <v>289.83587783450525</v>
      </c>
      <c r="J91" s="146">
        <v>0.5454602764727128</v>
      </c>
      <c r="K91" s="135">
        <v>8</v>
      </c>
      <c r="L91" s="145">
        <v>8</v>
      </c>
      <c r="M91" s="147">
        <v>1</v>
      </c>
      <c r="N91" s="82"/>
    </row>
    <row r="92" spans="1:14" ht="14.25">
      <c r="A92" s="51" t="s">
        <v>191</v>
      </c>
      <c r="B92" s="28">
        <v>96.39013075226464</v>
      </c>
      <c r="C92" s="28">
        <v>86.77777622473822</v>
      </c>
      <c r="D92" s="28">
        <v>63.47827188296095</v>
      </c>
      <c r="E92" s="28">
        <v>66.8122393488179</v>
      </c>
      <c r="F92" s="126">
        <v>46.2995043417773</v>
      </c>
      <c r="G92" s="127">
        <v>0.692979382116706</v>
      </c>
      <c r="H92" s="137">
        <v>42.111722724562036</v>
      </c>
      <c r="I92" s="126">
        <v>27.178767541183642</v>
      </c>
      <c r="J92" s="127">
        <v>0.645396715754195</v>
      </c>
      <c r="K92" s="137">
        <v>0</v>
      </c>
      <c r="L92" s="126">
        <v>0</v>
      </c>
      <c r="M92" s="128">
        <v>0</v>
      </c>
      <c r="N92" s="82"/>
    </row>
    <row r="93" spans="1:14" ht="14.25">
      <c r="A93" s="51" t="s">
        <v>182</v>
      </c>
      <c r="B93" s="28">
        <v>349.0446453527312</v>
      </c>
      <c r="C93" s="28">
        <v>245.23711601904807</v>
      </c>
      <c r="D93" s="28">
        <v>274.6111420933858</v>
      </c>
      <c r="E93" s="28">
        <v>97.7094327697898</v>
      </c>
      <c r="F93" s="126">
        <v>75.8062885131932</v>
      </c>
      <c r="G93" s="127">
        <v>0.7758338817890599</v>
      </c>
      <c r="H93" s="137">
        <v>263.3352125829414</v>
      </c>
      <c r="I93" s="126">
        <v>208.8048535801926</v>
      </c>
      <c r="J93" s="127">
        <v>0.7929241651054411</v>
      </c>
      <c r="K93" s="137">
        <v>5</v>
      </c>
      <c r="L93" s="126">
        <v>5</v>
      </c>
      <c r="M93" s="128">
        <v>1</v>
      </c>
      <c r="N93" s="82"/>
    </row>
    <row r="94" spans="1:14" ht="28.5">
      <c r="A94" s="51" t="s">
        <v>144</v>
      </c>
      <c r="B94" s="28">
        <v>15.5</v>
      </c>
      <c r="C94" s="28">
        <v>15.5</v>
      </c>
      <c r="D94" s="28">
        <v>13.5</v>
      </c>
      <c r="E94" s="28">
        <v>13.25</v>
      </c>
      <c r="F94" s="126">
        <v>11.25</v>
      </c>
      <c r="G94" s="127">
        <v>0.8490566037735848</v>
      </c>
      <c r="H94" s="137">
        <v>3.25</v>
      </c>
      <c r="I94" s="126">
        <v>3.25</v>
      </c>
      <c r="J94" s="127">
        <v>1</v>
      </c>
      <c r="K94" s="137">
        <v>0</v>
      </c>
      <c r="L94" s="126">
        <v>0</v>
      </c>
      <c r="M94" s="128">
        <v>0</v>
      </c>
      <c r="N94" s="82"/>
    </row>
    <row r="95" spans="1:14" ht="28.5">
      <c r="A95" s="51" t="s">
        <v>61</v>
      </c>
      <c r="B95" s="28">
        <v>41.48352321450449</v>
      </c>
      <c r="C95" s="28">
        <v>39.594634325615594</v>
      </c>
      <c r="D95" s="28">
        <v>40.570623545265235</v>
      </c>
      <c r="E95" s="28">
        <v>30.462330025725826</v>
      </c>
      <c r="F95" s="126">
        <v>29.549430356486578</v>
      </c>
      <c r="G95" s="127">
        <v>0.9700318502075089</v>
      </c>
      <c r="H95" s="137">
        <v>22.513659193923804</v>
      </c>
      <c r="I95" s="126">
        <v>22.513659193923804</v>
      </c>
      <c r="J95" s="127">
        <v>1</v>
      </c>
      <c r="K95" s="137">
        <v>0</v>
      </c>
      <c r="L95" s="126">
        <v>0</v>
      </c>
      <c r="M95" s="128">
        <v>0</v>
      </c>
      <c r="N95" s="82"/>
    </row>
    <row r="96" spans="1:14" ht="14.25">
      <c r="A96" s="51" t="s">
        <v>183</v>
      </c>
      <c r="B96" s="28">
        <v>24.60830146843351</v>
      </c>
      <c r="C96" s="28">
        <v>18.28744153625976</v>
      </c>
      <c r="D96" s="28">
        <v>9.96658160408601</v>
      </c>
      <c r="E96" s="28">
        <v>5</v>
      </c>
      <c r="F96" s="126">
        <v>2</v>
      </c>
      <c r="G96" s="127">
        <v>0.4</v>
      </c>
      <c r="H96" s="137">
        <v>19.60830146843351</v>
      </c>
      <c r="I96" s="126">
        <v>7.966581604086009</v>
      </c>
      <c r="J96" s="127">
        <v>0.4062861649139288</v>
      </c>
      <c r="K96" s="137">
        <v>0</v>
      </c>
      <c r="L96" s="126">
        <v>0</v>
      </c>
      <c r="M96" s="128">
        <v>0</v>
      </c>
      <c r="N96" s="82"/>
    </row>
    <row r="97" spans="1:14" ht="14.25">
      <c r="A97" s="51" t="s">
        <v>184</v>
      </c>
      <c r="B97" s="28">
        <v>147.67283373143917</v>
      </c>
      <c r="C97" s="28">
        <v>67.8154059104034</v>
      </c>
      <c r="D97" s="28">
        <v>12</v>
      </c>
      <c r="E97" s="28">
        <v>34.9077029552017</v>
      </c>
      <c r="F97" s="126">
        <v>5</v>
      </c>
      <c r="G97" s="127">
        <v>0.14323486155524695</v>
      </c>
      <c r="H97" s="137">
        <v>113.76513077623746</v>
      </c>
      <c r="I97" s="126">
        <v>8</v>
      </c>
      <c r="J97" s="127">
        <v>0.07032031647495798</v>
      </c>
      <c r="K97" s="137">
        <v>0</v>
      </c>
      <c r="L97" s="126">
        <v>0</v>
      </c>
      <c r="M97" s="128">
        <v>0</v>
      </c>
      <c r="N97" s="82"/>
    </row>
    <row r="98" spans="1:14" ht="14.25">
      <c r="A98" s="50" t="s">
        <v>41</v>
      </c>
      <c r="B98" s="28">
        <v>12.36744585654017</v>
      </c>
      <c r="C98" s="28">
        <v>0</v>
      </c>
      <c r="D98" s="28">
        <v>2</v>
      </c>
      <c r="E98" s="28">
        <v>0</v>
      </c>
      <c r="F98" s="126">
        <v>0</v>
      </c>
      <c r="G98" s="127">
        <v>0</v>
      </c>
      <c r="H98" s="137">
        <v>10.36744585654017</v>
      </c>
      <c r="I98" s="126">
        <v>0</v>
      </c>
      <c r="J98" s="127">
        <v>0</v>
      </c>
      <c r="K98" s="137">
        <v>2</v>
      </c>
      <c r="L98" s="126">
        <v>2</v>
      </c>
      <c r="M98" s="128">
        <v>1</v>
      </c>
      <c r="N98" s="82"/>
    </row>
    <row r="99" spans="1:14" ht="28.5">
      <c r="A99" s="50" t="s">
        <v>192</v>
      </c>
      <c r="B99" s="28">
        <v>32.0567006528276</v>
      </c>
      <c r="C99" s="28">
        <v>15.5283503264138</v>
      </c>
      <c r="D99" s="28">
        <v>6</v>
      </c>
      <c r="E99" s="28">
        <v>5</v>
      </c>
      <c r="F99" s="126">
        <v>0</v>
      </c>
      <c r="G99" s="127">
        <v>0</v>
      </c>
      <c r="H99" s="137">
        <v>27.0567006528276</v>
      </c>
      <c r="I99" s="126">
        <v>6</v>
      </c>
      <c r="J99" s="127">
        <v>0.22175652815129773</v>
      </c>
      <c r="K99" s="137">
        <v>0</v>
      </c>
      <c r="L99" s="126">
        <v>0</v>
      </c>
      <c r="M99" s="128">
        <v>0</v>
      </c>
      <c r="N99" s="82"/>
    </row>
    <row r="100" spans="1:14" ht="14.25">
      <c r="A100" s="50" t="s">
        <v>142</v>
      </c>
      <c r="B100" s="28">
        <v>2</v>
      </c>
      <c r="C100" s="28">
        <v>1</v>
      </c>
      <c r="D100" s="28">
        <v>1</v>
      </c>
      <c r="E100" s="28">
        <v>1</v>
      </c>
      <c r="F100" s="126">
        <v>1</v>
      </c>
      <c r="G100" s="127">
        <v>1</v>
      </c>
      <c r="H100" s="137">
        <v>1</v>
      </c>
      <c r="I100" s="126">
        <v>0</v>
      </c>
      <c r="J100" s="127">
        <v>0</v>
      </c>
      <c r="K100" s="137">
        <v>0</v>
      </c>
      <c r="L100" s="126">
        <v>0</v>
      </c>
      <c r="M100" s="128">
        <v>0</v>
      </c>
      <c r="N100" s="82"/>
    </row>
    <row r="101" spans="1:14" ht="14.25">
      <c r="A101" s="50" t="s">
        <v>51</v>
      </c>
      <c r="B101" s="28">
        <v>2</v>
      </c>
      <c r="C101" s="28">
        <v>2</v>
      </c>
      <c r="D101" s="28">
        <v>1</v>
      </c>
      <c r="E101" s="28">
        <v>1</v>
      </c>
      <c r="F101" s="126">
        <v>1</v>
      </c>
      <c r="G101" s="127">
        <v>1</v>
      </c>
      <c r="H101" s="137">
        <v>1</v>
      </c>
      <c r="I101" s="126">
        <v>0</v>
      </c>
      <c r="J101" s="127">
        <v>0</v>
      </c>
      <c r="K101" s="137">
        <v>0</v>
      </c>
      <c r="L101" s="126">
        <v>0</v>
      </c>
      <c r="M101" s="128">
        <v>0</v>
      </c>
      <c r="N101" s="82"/>
    </row>
    <row r="102" spans="1:14" ht="15" thickBot="1">
      <c r="A102" s="172" t="s">
        <v>177</v>
      </c>
      <c r="B102" s="165">
        <v>34.567625593260466</v>
      </c>
      <c r="C102" s="165">
        <v>25.20389045328859</v>
      </c>
      <c r="D102" s="165">
        <v>10.12201591511936</v>
      </c>
      <c r="E102" s="165">
        <v>9.33762166460601</v>
      </c>
      <c r="F102" s="175">
        <v>3</v>
      </c>
      <c r="G102" s="176">
        <v>0.3212809543752897</v>
      </c>
      <c r="H102" s="171">
        <v>27.352019843773817</v>
      </c>
      <c r="I102" s="175">
        <v>6.12201591511936</v>
      </c>
      <c r="J102" s="176">
        <v>0.2238231746717939</v>
      </c>
      <c r="K102" s="171">
        <v>1</v>
      </c>
      <c r="L102" s="175">
        <v>1</v>
      </c>
      <c r="M102" s="177">
        <v>1</v>
      </c>
      <c r="N102" s="82"/>
    </row>
    <row r="103" spans="1:14" ht="14.25">
      <c r="A103" s="152" t="s">
        <v>146</v>
      </c>
      <c r="B103" s="28">
        <v>412.7171361324453</v>
      </c>
      <c r="C103" s="28">
        <v>241.6946147957673</v>
      </c>
      <c r="D103" s="28">
        <v>175.2486350408172</v>
      </c>
      <c r="E103" s="28">
        <v>135.4793267641412</v>
      </c>
      <c r="F103" s="126">
        <v>66.90522321145711</v>
      </c>
      <c r="G103" s="127">
        <v>0.4938408302540049</v>
      </c>
      <c r="H103" s="137">
        <v>289.38612260968404</v>
      </c>
      <c r="I103" s="126">
        <v>115.83587783450544</v>
      </c>
      <c r="J103" s="127">
        <v>0.40028138457330814</v>
      </c>
      <c r="K103" s="137">
        <v>0</v>
      </c>
      <c r="L103" s="126">
        <v>0</v>
      </c>
      <c r="M103" s="128">
        <v>0</v>
      </c>
      <c r="N103" s="82"/>
    </row>
    <row r="104" spans="1:14" ht="14.25">
      <c r="A104" s="28" t="s">
        <v>145</v>
      </c>
      <c r="B104" s="28">
        <v>344.97407048955563</v>
      </c>
      <c r="C104" s="28">
        <v>275.25</v>
      </c>
      <c r="D104" s="28">
        <v>259</v>
      </c>
      <c r="E104" s="28">
        <v>129</v>
      </c>
      <c r="F104" s="126">
        <v>108</v>
      </c>
      <c r="G104" s="127">
        <v>0.8372093023255814</v>
      </c>
      <c r="H104" s="137">
        <v>241.9740704895556</v>
      </c>
      <c r="I104" s="126">
        <v>174</v>
      </c>
      <c r="J104" s="127">
        <v>0.7190853121078955</v>
      </c>
      <c r="K104" s="137">
        <v>8</v>
      </c>
      <c r="L104" s="126">
        <v>8</v>
      </c>
      <c r="M104" s="128">
        <v>1</v>
      </c>
      <c r="N104" s="82"/>
    </row>
    <row r="105" spans="1:7" ht="14.25">
      <c r="A105" s="190" t="s">
        <v>362</v>
      </c>
      <c r="B105" s="190"/>
      <c r="C105" s="190"/>
      <c r="D105" s="190"/>
      <c r="E105" s="190"/>
      <c r="F105" s="190"/>
      <c r="G105" s="190"/>
    </row>
    <row r="107" spans="4:14" ht="12.75">
      <c r="D107" s="82"/>
      <c r="H107" s="82"/>
      <c r="K107" s="82"/>
      <c r="N107" s="82"/>
    </row>
    <row r="108" spans="4:14" ht="12.75">
      <c r="D108" s="82"/>
      <c r="H108" s="82"/>
      <c r="K108" s="82"/>
      <c r="N108" s="82"/>
    </row>
    <row r="109" spans="1:15" ht="17.25">
      <c r="A109" s="129" t="s">
        <v>319</v>
      </c>
      <c r="B109" s="123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</row>
    <row r="110" spans="1:15" ht="17.25">
      <c r="A110" s="195" t="s">
        <v>372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</row>
    <row r="111" spans="4:14" ht="12.75">
      <c r="D111" s="82"/>
      <c r="H111" s="82"/>
      <c r="K111" s="82"/>
      <c r="N111" s="82"/>
    </row>
    <row r="112" spans="1:19" ht="26.1" customHeight="1">
      <c r="A112" s="205" t="s">
        <v>75</v>
      </c>
      <c r="B112" s="212" t="s">
        <v>316</v>
      </c>
      <c r="C112" s="213"/>
      <c r="D112" s="213"/>
      <c r="E112" s="213"/>
      <c r="F112" s="213"/>
      <c r="G112" s="214"/>
      <c r="H112" s="215" t="s">
        <v>317</v>
      </c>
      <c r="I112" s="217"/>
      <c r="J112" s="217"/>
      <c r="K112" s="217"/>
      <c r="L112" s="217"/>
      <c r="M112" s="217"/>
      <c r="N112" s="212" t="s">
        <v>315</v>
      </c>
      <c r="O112" s="213"/>
      <c r="P112" s="213"/>
      <c r="Q112" s="213"/>
      <c r="R112" s="213"/>
      <c r="S112" s="214"/>
    </row>
    <row r="113" spans="1:19" ht="12" customHeight="1">
      <c r="A113" s="205"/>
      <c r="B113" s="215" t="s">
        <v>63</v>
      </c>
      <c r="C113" s="216"/>
      <c r="D113" s="218" t="s">
        <v>140</v>
      </c>
      <c r="E113" s="216"/>
      <c r="F113" s="218" t="s">
        <v>81</v>
      </c>
      <c r="G113" s="219"/>
      <c r="H113" s="215" t="s">
        <v>63</v>
      </c>
      <c r="I113" s="216"/>
      <c r="J113" s="218" t="s">
        <v>140</v>
      </c>
      <c r="K113" s="216"/>
      <c r="L113" s="218" t="s">
        <v>81</v>
      </c>
      <c r="M113" s="217"/>
      <c r="N113" s="215" t="s">
        <v>63</v>
      </c>
      <c r="O113" s="219"/>
      <c r="P113" s="215" t="s">
        <v>312</v>
      </c>
      <c r="Q113" s="216"/>
      <c r="R113" s="215" t="s">
        <v>49</v>
      </c>
      <c r="S113" s="216"/>
    </row>
    <row r="114" spans="1:19" ht="14.1" customHeight="1">
      <c r="A114" s="191"/>
      <c r="B114" s="23" t="s">
        <v>90</v>
      </c>
      <c r="C114" s="23" t="s">
        <v>313</v>
      </c>
      <c r="D114" s="23" t="s">
        <v>90</v>
      </c>
      <c r="E114" s="23" t="s">
        <v>313</v>
      </c>
      <c r="F114" s="23" t="s">
        <v>90</v>
      </c>
      <c r="G114" s="23" t="s">
        <v>313</v>
      </c>
      <c r="H114" s="23" t="s">
        <v>90</v>
      </c>
      <c r="I114" s="23" t="s">
        <v>313</v>
      </c>
      <c r="J114" s="23" t="s">
        <v>90</v>
      </c>
      <c r="K114" s="23" t="s">
        <v>313</v>
      </c>
      <c r="L114" s="23" t="s">
        <v>90</v>
      </c>
      <c r="M114" s="23" t="s">
        <v>313</v>
      </c>
      <c r="N114" s="23" t="s">
        <v>314</v>
      </c>
      <c r="O114" s="23" t="s">
        <v>313</v>
      </c>
      <c r="P114" s="23" t="s">
        <v>314</v>
      </c>
      <c r="Q114" s="23" t="s">
        <v>313</v>
      </c>
      <c r="R114" s="23" t="s">
        <v>314</v>
      </c>
      <c r="S114" s="23" t="s">
        <v>313</v>
      </c>
    </row>
    <row r="115" spans="1:20" ht="13.5">
      <c r="A115" s="52" t="s">
        <v>40</v>
      </c>
      <c r="B115" s="78">
        <v>13919.000000000027</v>
      </c>
      <c r="C115" s="26">
        <v>1</v>
      </c>
      <c r="D115" s="78">
        <v>1620.5307936225024</v>
      </c>
      <c r="E115" s="26">
        <v>0.11642580599342621</v>
      </c>
      <c r="F115" s="78">
        <v>12298.469206377516</v>
      </c>
      <c r="G115" s="26">
        <v>0.8835741940065732</v>
      </c>
      <c r="H115" s="78">
        <v>1620.5307936225024</v>
      </c>
      <c r="I115" s="26">
        <v>1</v>
      </c>
      <c r="J115" s="78">
        <v>676.367156347587</v>
      </c>
      <c r="K115" s="26">
        <v>0.4173738376397336</v>
      </c>
      <c r="L115" s="78">
        <v>944.1636372749161</v>
      </c>
      <c r="M115" s="26">
        <v>0.5826261623602668</v>
      </c>
      <c r="N115" s="25">
        <v>655285456.1928499</v>
      </c>
      <c r="O115" s="26">
        <v>1</v>
      </c>
      <c r="P115" s="25">
        <v>625591806.7634404</v>
      </c>
      <c r="Q115" s="26">
        <v>0.9546859324454918</v>
      </c>
      <c r="R115" s="25">
        <v>29693649.42940952</v>
      </c>
      <c r="S115" s="73">
        <v>0.045314067554508196</v>
      </c>
      <c r="T115" s="82"/>
    </row>
    <row r="116" spans="1:20" ht="14.25">
      <c r="A116" s="51" t="s">
        <v>191</v>
      </c>
      <c r="B116" s="3">
        <v>172.99999999999986</v>
      </c>
      <c r="C116" s="66">
        <v>1</v>
      </c>
      <c r="D116" s="3">
        <v>101.78490188055441</v>
      </c>
      <c r="E116" s="66">
        <v>0.5883520339916445</v>
      </c>
      <c r="F116" s="3">
        <v>71.21509811944549</v>
      </c>
      <c r="G116" s="66">
        <v>0.41164796600835574</v>
      </c>
      <c r="H116" s="3">
        <v>101.78490188055441</v>
      </c>
      <c r="I116" s="66">
        <v>1</v>
      </c>
      <c r="J116" s="3">
        <v>40.477654057352034</v>
      </c>
      <c r="K116" s="66">
        <v>0.39767837183606036</v>
      </c>
      <c r="L116" s="3">
        <v>61.30724782320241</v>
      </c>
      <c r="M116" s="66">
        <v>0.60232162816394</v>
      </c>
      <c r="N116" s="41">
        <v>143704210.12833682</v>
      </c>
      <c r="O116" s="66">
        <v>1</v>
      </c>
      <c r="P116" s="41">
        <v>130570891.72833683</v>
      </c>
      <c r="Q116" s="66">
        <v>0.9086086734113696</v>
      </c>
      <c r="R116" s="41">
        <v>13133318.4</v>
      </c>
      <c r="S116" s="69">
        <v>0.0913913265886304</v>
      </c>
      <c r="T116" s="82"/>
    </row>
    <row r="117" spans="1:20" ht="14.25">
      <c r="A117" s="51" t="s">
        <v>182</v>
      </c>
      <c r="B117" s="3">
        <v>1886.9999999999968</v>
      </c>
      <c r="C117" s="66">
        <v>1</v>
      </c>
      <c r="D117" s="3">
        <v>1073.5185174385083</v>
      </c>
      <c r="E117" s="66">
        <v>0.5689022349965608</v>
      </c>
      <c r="F117" s="3">
        <v>813.4814825614915</v>
      </c>
      <c r="G117" s="66">
        <v>0.4310977650034408</v>
      </c>
      <c r="H117" s="3">
        <v>1073.5185174385083</v>
      </c>
      <c r="I117" s="66">
        <v>1</v>
      </c>
      <c r="J117" s="3">
        <v>515.5341278687434</v>
      </c>
      <c r="K117" s="66">
        <v>0.48022844459063885</v>
      </c>
      <c r="L117" s="3">
        <v>557.9843895697643</v>
      </c>
      <c r="M117" s="66">
        <v>0.5197715554093606</v>
      </c>
      <c r="N117" s="41">
        <v>503341222.89713556</v>
      </c>
      <c r="O117" s="66">
        <v>1</v>
      </c>
      <c r="P117" s="41">
        <v>486974255.1534404</v>
      </c>
      <c r="Q117" s="66">
        <v>0.9674833552287054</v>
      </c>
      <c r="R117" s="41">
        <v>16366967.743695239</v>
      </c>
      <c r="S117" s="69">
        <v>0.032516644771294734</v>
      </c>
      <c r="T117" s="82"/>
    </row>
    <row r="118" spans="1:20" ht="28.5">
      <c r="A118" s="51" t="s">
        <v>144</v>
      </c>
      <c r="B118" s="3">
        <v>36</v>
      </c>
      <c r="C118" s="66">
        <v>1</v>
      </c>
      <c r="D118" s="3">
        <v>11.38888888888888</v>
      </c>
      <c r="E118" s="66">
        <v>0.316358024691358</v>
      </c>
      <c r="F118" s="3">
        <v>24.611111111111097</v>
      </c>
      <c r="G118" s="66">
        <v>0.683641975308642</v>
      </c>
      <c r="H118" s="3">
        <v>11.38888888888888</v>
      </c>
      <c r="I118" s="66">
        <v>1</v>
      </c>
      <c r="J118" s="3">
        <v>4</v>
      </c>
      <c r="K118" s="66">
        <v>0.3512195121951222</v>
      </c>
      <c r="L118" s="3">
        <v>7.38888888888888</v>
      </c>
      <c r="M118" s="66">
        <v>0.6487804878048777</v>
      </c>
      <c r="N118" s="41">
        <v>2878572</v>
      </c>
      <c r="O118" s="66">
        <v>1</v>
      </c>
      <c r="P118" s="41">
        <v>2878572</v>
      </c>
      <c r="Q118" s="66">
        <v>1</v>
      </c>
      <c r="R118" s="41"/>
      <c r="S118" s="69"/>
      <c r="T118" s="82"/>
    </row>
    <row r="119" spans="1:20" ht="14.25">
      <c r="A119" s="51" t="s">
        <v>183</v>
      </c>
      <c r="B119" s="3">
        <v>790</v>
      </c>
      <c r="C119" s="66">
        <v>1</v>
      </c>
      <c r="D119" s="3">
        <v>33.52109619915544</v>
      </c>
      <c r="E119" s="66">
        <v>0.042431767340703086</v>
      </c>
      <c r="F119" s="3">
        <v>756.4789038008446</v>
      </c>
      <c r="G119" s="66">
        <v>0.9575682326592969</v>
      </c>
      <c r="H119" s="3">
        <v>33.52109619915544</v>
      </c>
      <c r="I119" s="66">
        <v>1</v>
      </c>
      <c r="J119" s="3">
        <v>6</v>
      </c>
      <c r="K119" s="66">
        <v>0.17899175982649307</v>
      </c>
      <c r="L119" s="3">
        <v>27.52109619915544</v>
      </c>
      <c r="M119" s="66">
        <v>0.821008240173507</v>
      </c>
      <c r="N119" s="41">
        <v>109611.12</v>
      </c>
      <c r="O119" s="66">
        <v>1</v>
      </c>
      <c r="P119" s="41">
        <v>108171.12</v>
      </c>
      <c r="Q119" s="66">
        <v>0.9868626467825528</v>
      </c>
      <c r="R119" s="41">
        <v>1440</v>
      </c>
      <c r="S119" s="69">
        <v>0.01313735321744728</v>
      </c>
      <c r="T119" s="82"/>
    </row>
    <row r="120" spans="1:20" ht="14.25">
      <c r="A120" s="51" t="s">
        <v>184</v>
      </c>
      <c r="B120" s="3">
        <v>7251.000000000003</v>
      </c>
      <c r="C120" s="66">
        <v>1</v>
      </c>
      <c r="D120" s="3">
        <v>112.59780376683527</v>
      </c>
      <c r="E120" s="66">
        <v>0.015528589679607671</v>
      </c>
      <c r="F120" s="3">
        <v>7138.402196233168</v>
      </c>
      <c r="G120" s="66">
        <v>0.9844714103203924</v>
      </c>
      <c r="H120" s="3">
        <v>112.59780376683527</v>
      </c>
      <c r="I120" s="66">
        <v>1</v>
      </c>
      <c r="J120" s="3">
        <v>36.95899337695422</v>
      </c>
      <c r="K120" s="66">
        <v>0.3282390254563755</v>
      </c>
      <c r="L120" s="3">
        <v>75.63881038988104</v>
      </c>
      <c r="M120" s="66">
        <v>0.6717609745436244</v>
      </c>
      <c r="N120" s="41">
        <v>1841343.9487364895</v>
      </c>
      <c r="O120" s="66">
        <v>1</v>
      </c>
      <c r="P120" s="41">
        <v>1794284.663022204</v>
      </c>
      <c r="Q120" s="66">
        <v>0.9744429682751139</v>
      </c>
      <c r="R120" s="41">
        <v>47059.28571428571</v>
      </c>
      <c r="S120" s="69">
        <v>0.02555703172488621</v>
      </c>
      <c r="T120" s="82"/>
    </row>
    <row r="121" spans="1:20" ht="14.25">
      <c r="A121" s="51" t="s">
        <v>41</v>
      </c>
      <c r="B121" s="3">
        <v>840.9999999999991</v>
      </c>
      <c r="C121" s="66">
        <v>1</v>
      </c>
      <c r="D121" s="3">
        <v>13</v>
      </c>
      <c r="E121" s="66">
        <v>0.015457788347205723</v>
      </c>
      <c r="F121" s="3">
        <v>827.9999999999991</v>
      </c>
      <c r="G121" s="66">
        <v>0.9845422116527942</v>
      </c>
      <c r="H121" s="3">
        <v>13</v>
      </c>
      <c r="I121" s="66">
        <v>1</v>
      </c>
      <c r="J121" s="3">
        <v>7</v>
      </c>
      <c r="K121" s="66">
        <v>0.5384615384615384</v>
      </c>
      <c r="L121" s="3">
        <v>6</v>
      </c>
      <c r="M121" s="66">
        <v>0.4615384615384615</v>
      </c>
      <c r="N121" s="41">
        <v>354276</v>
      </c>
      <c r="O121" s="66">
        <v>1</v>
      </c>
      <c r="P121" s="41">
        <v>354276</v>
      </c>
      <c r="Q121" s="66">
        <v>1</v>
      </c>
      <c r="R121" s="41"/>
      <c r="S121" s="69"/>
      <c r="T121" s="82"/>
    </row>
    <row r="122" spans="1:20" ht="28.5">
      <c r="A122" s="51" t="s">
        <v>192</v>
      </c>
      <c r="B122" s="3">
        <v>327.99999999999926</v>
      </c>
      <c r="C122" s="66">
        <v>1</v>
      </c>
      <c r="D122" s="3">
        <v>166.59106579622934</v>
      </c>
      <c r="E122" s="66">
        <v>0.5078995908421637</v>
      </c>
      <c r="F122" s="3">
        <v>161.4089342037699</v>
      </c>
      <c r="G122" s="66">
        <v>0.49210040915783615</v>
      </c>
      <c r="H122" s="3">
        <v>166.59106579622934</v>
      </c>
      <c r="I122" s="66">
        <v>1</v>
      </c>
      <c r="J122" s="3">
        <v>27</v>
      </c>
      <c r="K122" s="66">
        <v>0.16207351739393894</v>
      </c>
      <c r="L122" s="3">
        <v>139.59106579622934</v>
      </c>
      <c r="M122" s="66">
        <v>0.8379264826060612</v>
      </c>
      <c r="N122" s="41">
        <v>288487.67999999993</v>
      </c>
      <c r="O122" s="66">
        <v>1</v>
      </c>
      <c r="P122" s="41">
        <v>288487.67999999993</v>
      </c>
      <c r="Q122" s="66">
        <v>1</v>
      </c>
      <c r="R122" s="41"/>
      <c r="S122" s="69"/>
      <c r="T122" s="82"/>
    </row>
    <row r="123" spans="1:20" ht="14.25">
      <c r="A123" s="51" t="s">
        <v>60</v>
      </c>
      <c r="B123" s="3">
        <v>258.0000000000001</v>
      </c>
      <c r="C123" s="66">
        <v>1</v>
      </c>
      <c r="D123" s="3">
        <v>1</v>
      </c>
      <c r="E123" s="66">
        <v>0.0038759689922480607</v>
      </c>
      <c r="F123" s="3">
        <v>257.0000000000001</v>
      </c>
      <c r="G123" s="66">
        <v>0.9961240310077519</v>
      </c>
      <c r="H123" s="3">
        <v>1</v>
      </c>
      <c r="I123" s="66">
        <v>1</v>
      </c>
      <c r="J123" s="3">
        <v>0</v>
      </c>
      <c r="K123" s="66">
        <v>0</v>
      </c>
      <c r="L123" s="3">
        <v>1</v>
      </c>
      <c r="M123" s="66">
        <v>1</v>
      </c>
      <c r="N123" s="41"/>
      <c r="O123" s="66"/>
      <c r="P123" s="41"/>
      <c r="Q123" s="66"/>
      <c r="R123" s="41"/>
      <c r="S123" s="69">
        <v>0</v>
      </c>
      <c r="T123" s="82"/>
    </row>
    <row r="124" spans="1:20" ht="14.25">
      <c r="A124" s="51" t="s">
        <v>187</v>
      </c>
      <c r="B124" s="3">
        <v>55</v>
      </c>
      <c r="C124" s="66">
        <v>1</v>
      </c>
      <c r="D124" s="3">
        <v>0</v>
      </c>
      <c r="E124" s="66">
        <v>0</v>
      </c>
      <c r="F124" s="3">
        <v>55</v>
      </c>
      <c r="G124" s="66">
        <v>1</v>
      </c>
      <c r="H124" s="3">
        <v>0</v>
      </c>
      <c r="I124" s="66">
        <v>0</v>
      </c>
      <c r="J124" s="3">
        <v>0</v>
      </c>
      <c r="K124" s="66">
        <v>0</v>
      </c>
      <c r="L124" s="3">
        <v>0</v>
      </c>
      <c r="M124" s="66">
        <v>0</v>
      </c>
      <c r="N124" s="41"/>
      <c r="O124" s="66">
        <v>0</v>
      </c>
      <c r="P124" s="41"/>
      <c r="Q124" s="66">
        <v>0</v>
      </c>
      <c r="R124" s="41"/>
      <c r="S124" s="69">
        <v>0</v>
      </c>
      <c r="T124" s="82"/>
    </row>
    <row r="125" spans="1:20" ht="14.25">
      <c r="A125" s="51" t="s">
        <v>142</v>
      </c>
      <c r="B125" s="3">
        <v>244.99999999999977</v>
      </c>
      <c r="C125" s="66">
        <v>1</v>
      </c>
      <c r="D125" s="3">
        <v>4</v>
      </c>
      <c r="E125" s="66">
        <v>0.016326530612244913</v>
      </c>
      <c r="F125" s="3">
        <v>240.99999999999977</v>
      </c>
      <c r="G125" s="66">
        <v>0.9836734693877551</v>
      </c>
      <c r="H125" s="3">
        <v>4</v>
      </c>
      <c r="I125" s="66">
        <v>1</v>
      </c>
      <c r="J125" s="3">
        <v>4</v>
      </c>
      <c r="K125" s="66">
        <v>1</v>
      </c>
      <c r="L125" s="3">
        <v>0</v>
      </c>
      <c r="M125" s="66">
        <v>0</v>
      </c>
      <c r="N125" s="41">
        <v>24307.2</v>
      </c>
      <c r="O125" s="66">
        <v>1</v>
      </c>
      <c r="P125" s="41">
        <v>24307.2</v>
      </c>
      <c r="Q125" s="66">
        <v>1</v>
      </c>
      <c r="R125" s="41"/>
      <c r="S125" s="69">
        <v>0</v>
      </c>
      <c r="T125" s="82"/>
    </row>
    <row r="126" spans="1:20" ht="28.5">
      <c r="A126" s="51" t="s">
        <v>188</v>
      </c>
      <c r="B126" s="3">
        <v>716.0000000000005</v>
      </c>
      <c r="C126" s="66">
        <v>1</v>
      </c>
      <c r="D126" s="3">
        <v>2</v>
      </c>
      <c r="E126" s="66">
        <v>0.002793296089385473</v>
      </c>
      <c r="F126" s="3">
        <v>714.0000000000005</v>
      </c>
      <c r="G126" s="66">
        <v>0.9972067039106145</v>
      </c>
      <c r="H126" s="3">
        <v>2</v>
      </c>
      <c r="I126" s="66">
        <v>1</v>
      </c>
      <c r="J126" s="3">
        <v>1</v>
      </c>
      <c r="K126" s="66">
        <v>0.5</v>
      </c>
      <c r="L126" s="3">
        <v>1</v>
      </c>
      <c r="M126" s="66">
        <v>0.5</v>
      </c>
      <c r="N126" s="41">
        <v>45</v>
      </c>
      <c r="O126" s="66">
        <v>1</v>
      </c>
      <c r="P126" s="41">
        <v>45</v>
      </c>
      <c r="Q126" s="66">
        <v>1</v>
      </c>
      <c r="R126" s="41"/>
      <c r="S126" s="69"/>
      <c r="T126" s="82"/>
    </row>
    <row r="127" spans="1:20" ht="28.5">
      <c r="A127" s="51" t="s">
        <v>82</v>
      </c>
      <c r="B127" s="3">
        <v>513.9999999999998</v>
      </c>
      <c r="C127" s="66">
        <v>1</v>
      </c>
      <c r="D127" s="3">
        <v>9.1791569086651</v>
      </c>
      <c r="E127" s="66">
        <v>0.017858281923472965</v>
      </c>
      <c r="F127" s="3">
        <v>504.82084309133455</v>
      </c>
      <c r="G127" s="66">
        <v>0.9821417180765267</v>
      </c>
      <c r="H127" s="3">
        <v>9.1791569086651</v>
      </c>
      <c r="I127" s="66">
        <v>1</v>
      </c>
      <c r="J127" s="3">
        <v>4</v>
      </c>
      <c r="K127" s="66">
        <v>0.4357698686056898</v>
      </c>
      <c r="L127" s="3">
        <v>5.1791569086651</v>
      </c>
      <c r="M127" s="66">
        <v>0.5642301313943103</v>
      </c>
      <c r="N127" s="41">
        <v>2322987.84</v>
      </c>
      <c r="O127" s="66">
        <v>1</v>
      </c>
      <c r="P127" s="41">
        <v>2322987.84</v>
      </c>
      <c r="Q127" s="66">
        <v>1</v>
      </c>
      <c r="R127" s="41"/>
      <c r="S127" s="69">
        <v>0</v>
      </c>
      <c r="T127" s="82"/>
    </row>
    <row r="128" spans="1:20" ht="14.25">
      <c r="A128" s="51" t="s">
        <v>51</v>
      </c>
      <c r="B128" s="3">
        <v>346.9999999999999</v>
      </c>
      <c r="C128" s="66">
        <v>1</v>
      </c>
      <c r="D128" s="3">
        <v>8.51796023091725</v>
      </c>
      <c r="E128" s="66">
        <v>0.024547435823969028</v>
      </c>
      <c r="F128" s="3">
        <v>338.48203976908263</v>
      </c>
      <c r="G128" s="66">
        <v>0.975452564176031</v>
      </c>
      <c r="H128" s="3">
        <v>8.51796023091725</v>
      </c>
      <c r="I128" s="66">
        <v>1</v>
      </c>
      <c r="J128" s="3">
        <v>3</v>
      </c>
      <c r="K128" s="66">
        <v>0.3521969953688017</v>
      </c>
      <c r="L128" s="3">
        <v>5.51796023091725</v>
      </c>
      <c r="M128" s="66">
        <v>0.6478030046311983</v>
      </c>
      <c r="N128" s="41">
        <v>56761.59936</v>
      </c>
      <c r="O128" s="66">
        <v>1</v>
      </c>
      <c r="P128" s="41">
        <v>56761.59936</v>
      </c>
      <c r="Q128" s="66">
        <v>1</v>
      </c>
      <c r="R128" s="41"/>
      <c r="S128" s="69">
        <v>0</v>
      </c>
      <c r="T128" s="82"/>
    </row>
    <row r="129" spans="1:20" ht="14.25">
      <c r="A129" s="51" t="s">
        <v>193</v>
      </c>
      <c r="B129" s="3">
        <v>332.00000000000006</v>
      </c>
      <c r="C129" s="66">
        <v>1</v>
      </c>
      <c r="D129" s="3">
        <v>63.15836312329055</v>
      </c>
      <c r="E129" s="66">
        <v>0.19023603350388715</v>
      </c>
      <c r="F129" s="3">
        <v>268.8416368767094</v>
      </c>
      <c r="G129" s="66">
        <v>0.8097639664961125</v>
      </c>
      <c r="H129" s="3">
        <v>63.15836312329055</v>
      </c>
      <c r="I129" s="66">
        <v>1</v>
      </c>
      <c r="J129" s="3">
        <v>17.07723210836702</v>
      </c>
      <c r="K129" s="66">
        <v>0.27038750315664134</v>
      </c>
      <c r="L129" s="3">
        <v>46.08113101492353</v>
      </c>
      <c r="M129" s="66">
        <v>0.7296124968433587</v>
      </c>
      <c r="N129" s="41">
        <v>299466.09196157707</v>
      </c>
      <c r="O129" s="66">
        <v>1</v>
      </c>
      <c r="P129" s="41">
        <v>154602.0919615771</v>
      </c>
      <c r="Q129" s="66">
        <v>0.5162590894645036</v>
      </c>
      <c r="R129" s="41">
        <v>144864</v>
      </c>
      <c r="S129" s="69">
        <v>0.4837409105354964</v>
      </c>
      <c r="T129" s="82"/>
    </row>
    <row r="130" spans="1:20" ht="14.25">
      <c r="A130" s="51" t="s">
        <v>143</v>
      </c>
      <c r="B130" s="3">
        <v>72.99999999999993</v>
      </c>
      <c r="C130" s="66">
        <v>1</v>
      </c>
      <c r="D130" s="3">
        <v>5.45963757972537</v>
      </c>
      <c r="E130" s="66">
        <v>0.07478955588664897</v>
      </c>
      <c r="F130" s="3">
        <v>67.54036242027455</v>
      </c>
      <c r="G130" s="66">
        <v>0.9252104441133508</v>
      </c>
      <c r="H130" s="3">
        <v>5.45963757972537</v>
      </c>
      <c r="I130" s="66">
        <v>1</v>
      </c>
      <c r="J130" s="3">
        <v>0</v>
      </c>
      <c r="K130" s="66">
        <v>0</v>
      </c>
      <c r="L130" s="3">
        <v>5.45963757972537</v>
      </c>
      <c r="M130" s="66">
        <v>1</v>
      </c>
      <c r="N130" s="41"/>
      <c r="O130" s="66"/>
      <c r="P130" s="41"/>
      <c r="Q130" s="66"/>
      <c r="R130" s="41"/>
      <c r="S130" s="69"/>
      <c r="T130" s="82"/>
    </row>
    <row r="131" spans="1:20" ht="15" thickBot="1">
      <c r="A131" s="172" t="s">
        <v>190</v>
      </c>
      <c r="B131" s="160">
        <v>73.00000000000007</v>
      </c>
      <c r="C131" s="178">
        <v>1</v>
      </c>
      <c r="D131" s="160">
        <v>14.81340180973343</v>
      </c>
      <c r="E131" s="178">
        <v>0.20292331246210157</v>
      </c>
      <c r="F131" s="160">
        <v>58.18659819026662</v>
      </c>
      <c r="G131" s="178">
        <v>0.7970766875378982</v>
      </c>
      <c r="H131" s="160">
        <v>14.81340180973343</v>
      </c>
      <c r="I131" s="178">
        <v>1</v>
      </c>
      <c r="J131" s="160">
        <v>10.31914893617021</v>
      </c>
      <c r="K131" s="178">
        <v>0.6966089942547711</v>
      </c>
      <c r="L131" s="160">
        <v>4.4942528735632195</v>
      </c>
      <c r="M131" s="178">
        <v>0.3033910057452289</v>
      </c>
      <c r="N131" s="159">
        <v>64164.68731914893</v>
      </c>
      <c r="O131" s="178">
        <v>1</v>
      </c>
      <c r="P131" s="159">
        <v>64164.68731914893</v>
      </c>
      <c r="Q131" s="178">
        <v>1</v>
      </c>
      <c r="R131" s="159"/>
      <c r="S131" s="161">
        <v>0</v>
      </c>
      <c r="T131" s="82"/>
    </row>
    <row r="132" spans="1:20" ht="14.25">
      <c r="A132" s="169" t="s">
        <v>146</v>
      </c>
      <c r="B132" s="3">
        <v>10705.000000000027</v>
      </c>
      <c r="C132" s="66">
        <v>1</v>
      </c>
      <c r="D132" s="3">
        <v>860.3789915610447</v>
      </c>
      <c r="E132" s="66">
        <v>0.08037169468108757</v>
      </c>
      <c r="F132" s="3">
        <v>9844.621008438979</v>
      </c>
      <c r="G132" s="66">
        <v>0.919628305318912</v>
      </c>
      <c r="H132" s="3">
        <v>860.3789915610447</v>
      </c>
      <c r="I132" s="66">
        <v>1</v>
      </c>
      <c r="J132" s="3">
        <v>240.31187251133284</v>
      </c>
      <c r="K132" s="66">
        <v>0.279309321669185</v>
      </c>
      <c r="L132" s="3">
        <v>620.0671190497116</v>
      </c>
      <c r="M132" s="66">
        <v>0.7206906783308146</v>
      </c>
      <c r="N132" s="41">
        <v>1137540.7444931096</v>
      </c>
      <c r="O132" s="66">
        <v>1</v>
      </c>
      <c r="P132" s="41">
        <v>1054264.0056718108</v>
      </c>
      <c r="Q132" s="66">
        <v>0.9267923024081155</v>
      </c>
      <c r="R132" s="41">
        <v>83276.73882129866</v>
      </c>
      <c r="S132" s="69">
        <v>0.07320769759188445</v>
      </c>
      <c r="T132" s="82"/>
    </row>
    <row r="133" spans="1:20" ht="14.25">
      <c r="A133" s="28" t="s">
        <v>145</v>
      </c>
      <c r="B133" s="3">
        <v>3213.9999999999995</v>
      </c>
      <c r="C133" s="66">
        <v>1</v>
      </c>
      <c r="D133" s="3">
        <v>760.1518020614584</v>
      </c>
      <c r="E133" s="66">
        <v>0.23651269510312958</v>
      </c>
      <c r="F133" s="3">
        <v>2453.8481979385424</v>
      </c>
      <c r="G133" s="66">
        <v>0.7634873048968709</v>
      </c>
      <c r="H133" s="3">
        <v>760.1518020614584</v>
      </c>
      <c r="I133" s="66">
        <v>1</v>
      </c>
      <c r="J133" s="3">
        <v>436.0552838362541</v>
      </c>
      <c r="K133" s="66">
        <v>0.5736423733440008</v>
      </c>
      <c r="L133" s="3">
        <v>324.09651822520414</v>
      </c>
      <c r="M133" s="66">
        <v>0.42635762665599897</v>
      </c>
      <c r="N133" s="41">
        <v>654147915.4483565</v>
      </c>
      <c r="O133" s="66">
        <v>1</v>
      </c>
      <c r="P133" s="41">
        <v>624537542.7577683</v>
      </c>
      <c r="Q133" s="66">
        <v>0.9547344385095333</v>
      </c>
      <c r="R133" s="41">
        <v>29610372.69058823</v>
      </c>
      <c r="S133" s="69">
        <v>0.04526556149046676</v>
      </c>
      <c r="T133" s="82"/>
    </row>
    <row r="134" spans="1:7" ht="14.25">
      <c r="A134" s="190" t="s">
        <v>362</v>
      </c>
      <c r="B134" s="190"/>
      <c r="C134" s="190"/>
      <c r="D134" s="190"/>
      <c r="E134" s="190"/>
      <c r="F134" s="190"/>
      <c r="G134" s="190"/>
    </row>
    <row r="135" spans="1:14" ht="14.25" customHeight="1">
      <c r="A135" s="201" t="s">
        <v>373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</row>
  </sheetData>
  <mergeCells count="68">
    <mergeCell ref="A135:N135"/>
    <mergeCell ref="A86:O86"/>
    <mergeCell ref="A88:A90"/>
    <mergeCell ref="I89:J89"/>
    <mergeCell ref="B88:B90"/>
    <mergeCell ref="E88:G88"/>
    <mergeCell ref="H88:J88"/>
    <mergeCell ref="N113:O113"/>
    <mergeCell ref="A85:B85"/>
    <mergeCell ref="A62:O62"/>
    <mergeCell ref="A64:A66"/>
    <mergeCell ref="B64:B66"/>
    <mergeCell ref="C64:C66"/>
    <mergeCell ref="D64:F64"/>
    <mergeCell ref="G64:I64"/>
    <mergeCell ref="J64:L64"/>
    <mergeCell ref="E65:F65"/>
    <mergeCell ref="H65:I65"/>
    <mergeCell ref="K65:L65"/>
    <mergeCell ref="A81:G81"/>
    <mergeCell ref="C61:E61"/>
    <mergeCell ref="F61:H61"/>
    <mergeCell ref="I61:K61"/>
    <mergeCell ref="L61:N61"/>
    <mergeCell ref="A57:G57"/>
    <mergeCell ref="H57:N57"/>
    <mergeCell ref="A11:A12"/>
    <mergeCell ref="I41:J41"/>
    <mergeCell ref="K41:L41"/>
    <mergeCell ref="M41:N41"/>
    <mergeCell ref="F37:H37"/>
    <mergeCell ref="I37:K37"/>
    <mergeCell ref="L37:N37"/>
    <mergeCell ref="A38:O38"/>
    <mergeCell ref="A40:A42"/>
    <mergeCell ref="B40:B42"/>
    <mergeCell ref="C40:F40"/>
    <mergeCell ref="G40:J40"/>
    <mergeCell ref="K40:N40"/>
    <mergeCell ref="C41:D41"/>
    <mergeCell ref="E41:F41"/>
    <mergeCell ref="G41:H41"/>
    <mergeCell ref="P113:Q113"/>
    <mergeCell ref="R113:S113"/>
    <mergeCell ref="A112:A114"/>
    <mergeCell ref="B112:G112"/>
    <mergeCell ref="H112:M112"/>
    <mergeCell ref="D113:E113"/>
    <mergeCell ref="F113:G113"/>
    <mergeCell ref="H113:I113"/>
    <mergeCell ref="J113:K113"/>
    <mergeCell ref="L113:M113"/>
    <mergeCell ref="A33:G33"/>
    <mergeCell ref="A134:G134"/>
    <mergeCell ref="D8:F8"/>
    <mergeCell ref="G8:I8"/>
    <mergeCell ref="A105:G105"/>
    <mergeCell ref="A110:O110"/>
    <mergeCell ref="K88:M88"/>
    <mergeCell ref="F89:G89"/>
    <mergeCell ref="L89:M89"/>
    <mergeCell ref="D88:D90"/>
    <mergeCell ref="C88:C90"/>
    <mergeCell ref="C37:E37"/>
    <mergeCell ref="J8:L8"/>
    <mergeCell ref="A9:O9"/>
    <mergeCell ref="N112:S112"/>
    <mergeCell ref="B113:C113"/>
  </mergeCells>
  <hyperlinks>
    <hyperlink ref="P40" location="CONTENIDO!A5" display="ÍNDICE"/>
    <hyperlink ref="J11" location="CONTENIDO!A26" display="CONTENIDO"/>
  </hyperlinks>
  <printOptions/>
  <pageMargins left="0.7" right="0.7" top="0.75" bottom="0.75" header="0.3" footer="0.3"/>
  <pageSetup horizontalDpi="600" verticalDpi="600" orientation="portrait" paperSize="9" r:id="rId2"/>
  <ignoredErrors>
    <ignoredError sqref="E43:M5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88"/>
  <sheetViews>
    <sheetView showGridLines="0" workbookViewId="0" topLeftCell="A1">
      <selection activeCell="A8" sqref="A8"/>
    </sheetView>
  </sheetViews>
  <sheetFormatPr defaultColWidth="12" defaultRowHeight="11.25"/>
  <cols>
    <col min="1" max="1" width="40.83203125" style="0" customWidth="1"/>
    <col min="2" max="2" width="16.83203125" style="0" customWidth="1"/>
    <col min="3" max="3" width="12.83203125" style="0" customWidth="1"/>
    <col min="4" max="5" width="16.83203125" style="0" customWidth="1"/>
    <col min="7" max="7" width="17.66015625" style="0" bestFit="1" customWidth="1"/>
    <col min="9" max="9" width="13.5" style="0" bestFit="1" customWidth="1"/>
  </cols>
  <sheetData>
    <row r="8" spans="1:15" ht="18" customHeight="1">
      <c r="A8" s="129" t="s">
        <v>340</v>
      </c>
      <c r="B8" s="123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17.25">
      <c r="A9" s="195" t="s">
        <v>88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1" spans="1:8" ht="33.95" customHeight="1">
      <c r="A11" s="191" t="s">
        <v>89</v>
      </c>
      <c r="B11" s="191" t="s">
        <v>347</v>
      </c>
      <c r="C11" s="191"/>
      <c r="D11" s="191" t="s">
        <v>345</v>
      </c>
      <c r="E11" s="198" t="s">
        <v>346</v>
      </c>
      <c r="H11" s="7"/>
    </row>
    <row r="12" spans="1:7" ht="33.95" customHeight="1">
      <c r="A12" s="191"/>
      <c r="B12" s="62" t="s">
        <v>38</v>
      </c>
      <c r="C12" s="62" t="s">
        <v>39</v>
      </c>
      <c r="D12" s="191"/>
      <c r="E12" s="199"/>
      <c r="G12" s="7" t="s">
        <v>360</v>
      </c>
    </row>
    <row r="13" spans="1:7" ht="13.5">
      <c r="A13" s="90" t="s">
        <v>40</v>
      </c>
      <c r="B13" s="65">
        <f>SUM(B14:B27)</f>
        <v>4073487.7382215266</v>
      </c>
      <c r="C13" s="73">
        <v>1</v>
      </c>
      <c r="D13" s="5">
        <v>13867.918243</v>
      </c>
      <c r="E13" s="5">
        <v>7061.55916</v>
      </c>
      <c r="G13" s="92"/>
    </row>
    <row r="14" spans="1:9" ht="14.25" customHeight="1">
      <c r="A14" s="63" t="s">
        <v>91</v>
      </c>
      <c r="B14" s="64">
        <v>89801.43074154732</v>
      </c>
      <c r="C14" s="86">
        <f>B14/$B$13</f>
        <v>0.02204534210301916</v>
      </c>
      <c r="D14" s="3">
        <v>1893.3287639386228</v>
      </c>
      <c r="E14" s="3">
        <v>1307.4350655903218</v>
      </c>
      <c r="F14" s="85"/>
      <c r="G14" s="88"/>
      <c r="H14" s="89"/>
      <c r="I14" s="84"/>
    </row>
    <row r="15" spans="1:9" ht="14.25" customHeight="1">
      <c r="A15" s="63" t="s">
        <v>92</v>
      </c>
      <c r="B15" s="64">
        <v>294131.41611905553</v>
      </c>
      <c r="C15" s="86">
        <f aca="true" t="shared" si="0" ref="C15:C27">B15/$B$13</f>
        <v>0.0722062848892906</v>
      </c>
      <c r="D15" s="3">
        <v>13699.230595456207</v>
      </c>
      <c r="E15" s="3">
        <v>6393.756447598654</v>
      </c>
      <c r="F15" s="85"/>
      <c r="G15" s="100"/>
      <c r="H15" s="89"/>
      <c r="I15" s="84"/>
    </row>
    <row r="16" spans="1:9" ht="14.25">
      <c r="A16" s="63" t="s">
        <v>93</v>
      </c>
      <c r="B16" s="64">
        <v>465835.8898801306</v>
      </c>
      <c r="C16" s="86">
        <f t="shared" si="0"/>
        <v>0.11435799487235311</v>
      </c>
      <c r="D16" s="3">
        <v>2206.4225745971294</v>
      </c>
      <c r="E16" s="3">
        <v>997.2746754983875</v>
      </c>
      <c r="F16" s="85"/>
      <c r="G16" s="101"/>
      <c r="H16" s="89"/>
      <c r="I16" s="84"/>
    </row>
    <row r="17" spans="1:9" ht="14.25">
      <c r="A17" s="63" t="s">
        <v>94</v>
      </c>
      <c r="B17" s="64">
        <v>48356.25280199293</v>
      </c>
      <c r="C17" s="86">
        <f t="shared" si="0"/>
        <v>0.011870970507230528</v>
      </c>
      <c r="D17" s="3">
        <v>6380.485673773778</v>
      </c>
      <c r="E17" s="3">
        <v>2380.060881558434</v>
      </c>
      <c r="F17" s="85"/>
      <c r="G17" s="101"/>
      <c r="H17" s="89"/>
      <c r="I17" s="84"/>
    </row>
    <row r="18" spans="1:9" ht="14.25">
      <c r="A18" s="63" t="s">
        <v>95</v>
      </c>
      <c r="B18" s="64">
        <v>226.30728541950234</v>
      </c>
      <c r="C18" s="86">
        <f t="shared" si="0"/>
        <v>5.5556147449779106E-05</v>
      </c>
      <c r="D18" s="3">
        <v>145.46843144407964</v>
      </c>
      <c r="E18" s="3">
        <v>101.674419676681</v>
      </c>
      <c r="F18" s="85"/>
      <c r="G18" s="87"/>
      <c r="H18" s="89"/>
      <c r="I18" s="84"/>
    </row>
    <row r="19" spans="1:9" ht="14.25">
      <c r="A19" s="63" t="s">
        <v>96</v>
      </c>
      <c r="B19" s="64">
        <v>7420.457816419752</v>
      </c>
      <c r="C19" s="86">
        <f t="shared" si="0"/>
        <v>0.0018216472696833263</v>
      </c>
      <c r="D19" s="3">
        <v>610.3300356027033</v>
      </c>
      <c r="E19" s="3">
        <v>492.29498515786537</v>
      </c>
      <c r="F19" s="85"/>
      <c r="G19" s="87"/>
      <c r="H19" s="89"/>
      <c r="I19" s="84"/>
    </row>
    <row r="20" spans="1:9" ht="14.25">
      <c r="A20" s="63" t="s">
        <v>97</v>
      </c>
      <c r="B20" s="64">
        <v>2188913.3160985825</v>
      </c>
      <c r="C20" s="86">
        <f t="shared" si="0"/>
        <v>0.5373560586816093</v>
      </c>
      <c r="D20" s="3">
        <v>1165.7956089539614</v>
      </c>
      <c r="E20" s="3">
        <v>649.3003503902154</v>
      </c>
      <c r="F20" s="85"/>
      <c r="G20" s="87"/>
      <c r="H20" s="89"/>
      <c r="I20" s="84"/>
    </row>
    <row r="21" spans="1:9" ht="14.25">
      <c r="A21" s="63" t="s">
        <v>98</v>
      </c>
      <c r="B21" s="64">
        <v>1382.510459494298</v>
      </c>
      <c r="C21" s="86">
        <f t="shared" si="0"/>
        <v>0.00033939232135700453</v>
      </c>
      <c r="D21" s="3">
        <v>455.0139415966424</v>
      </c>
      <c r="E21" s="3">
        <v>234.96894143868252</v>
      </c>
      <c r="F21" s="85"/>
      <c r="G21" s="87"/>
      <c r="H21" s="89"/>
      <c r="I21" s="84"/>
    </row>
    <row r="22" spans="1:9" ht="14.25" customHeight="1">
      <c r="A22" s="63" t="s">
        <v>99</v>
      </c>
      <c r="B22" s="64">
        <v>872810.1302292781</v>
      </c>
      <c r="C22" s="86">
        <f t="shared" si="0"/>
        <v>0.21426605069648363</v>
      </c>
      <c r="D22" s="3">
        <v>696.9827651390248</v>
      </c>
      <c r="E22" s="3">
        <v>440.4283833958105</v>
      </c>
      <c r="F22" s="85"/>
      <c r="G22" s="87"/>
      <c r="H22" s="89"/>
      <c r="I22" s="84"/>
    </row>
    <row r="23" spans="1:9" ht="14.25" customHeight="1">
      <c r="A23" s="63" t="s">
        <v>100</v>
      </c>
      <c r="B23" s="64">
        <v>73362.88773345092</v>
      </c>
      <c r="C23" s="86">
        <f t="shared" si="0"/>
        <v>0.0180098462173059</v>
      </c>
      <c r="D23" s="3">
        <v>356.97601842964536</v>
      </c>
      <c r="E23" s="3">
        <v>324.3437154007866</v>
      </c>
      <c r="F23" s="85"/>
      <c r="G23" s="87"/>
      <c r="H23" s="89"/>
      <c r="I23" s="84"/>
    </row>
    <row r="24" spans="1:9" ht="14.25" customHeight="1">
      <c r="A24" s="63" t="s">
        <v>101</v>
      </c>
      <c r="B24" s="64">
        <v>120.50878465680488</v>
      </c>
      <c r="C24" s="86">
        <f t="shared" si="0"/>
        <v>2.9583686609897266E-05</v>
      </c>
      <c r="D24" s="3">
        <v>232.97327871406424</v>
      </c>
      <c r="E24" s="3">
        <v>106.01500649267666</v>
      </c>
      <c r="F24" s="85"/>
      <c r="G24" s="87"/>
      <c r="H24" s="89"/>
      <c r="I24" s="84"/>
    </row>
    <row r="25" spans="1:9" ht="30" customHeight="1">
      <c r="A25" s="63" t="s">
        <v>102</v>
      </c>
      <c r="B25" s="64">
        <v>645.6197902586562</v>
      </c>
      <c r="C25" s="86">
        <f t="shared" si="0"/>
        <v>0.00015849312229439334</v>
      </c>
      <c r="D25" s="3">
        <v>160.25869344330047</v>
      </c>
      <c r="E25" s="3">
        <v>137.68608467072332</v>
      </c>
      <c r="F25" s="85"/>
      <c r="G25" s="87"/>
      <c r="H25" s="89"/>
      <c r="I25" s="84"/>
    </row>
    <row r="26" spans="1:9" ht="14.25" customHeight="1">
      <c r="A26" s="63" t="s">
        <v>103</v>
      </c>
      <c r="B26" s="64">
        <v>30475.17320011284</v>
      </c>
      <c r="C26" s="86">
        <f t="shared" si="0"/>
        <v>0.0074813464918930175</v>
      </c>
      <c r="D26" s="3">
        <v>28.410509100376977</v>
      </c>
      <c r="E26" s="3">
        <v>24.410509100376977</v>
      </c>
      <c r="F26" s="85"/>
      <c r="G26" s="87"/>
      <c r="H26" s="89"/>
      <c r="I26" s="84"/>
    </row>
    <row r="27" spans="1:13" ht="14.25" customHeight="1">
      <c r="A27" s="63" t="s">
        <v>104</v>
      </c>
      <c r="B27" s="64">
        <v>5.8372811266412326</v>
      </c>
      <c r="C27" s="86">
        <f t="shared" si="0"/>
        <v>1.4329934203238263E-06</v>
      </c>
      <c r="D27" s="3">
        <v>52.083166837252406</v>
      </c>
      <c r="E27" s="3">
        <v>40.17026716801316</v>
      </c>
      <c r="F27" s="85"/>
      <c r="G27" s="87"/>
      <c r="H27" s="89"/>
      <c r="I27" s="84"/>
      <c r="J27" s="12"/>
      <c r="K27" s="12"/>
      <c r="L27" s="12"/>
      <c r="M27" s="12"/>
    </row>
    <row r="28" spans="1:13" ht="14.25" customHeight="1">
      <c r="A28" s="201" t="s">
        <v>362</v>
      </c>
      <c r="B28" s="201"/>
      <c r="C28" s="201"/>
      <c r="D28" s="201"/>
      <c r="E28" s="201"/>
      <c r="F28" s="201"/>
      <c r="G28" s="53"/>
      <c r="H28" s="53"/>
      <c r="I28" s="53"/>
      <c r="J28" s="53"/>
      <c r="K28" s="53"/>
      <c r="L28" s="53"/>
      <c r="M28" s="53"/>
    </row>
    <row r="29" spans="1:13" ht="14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4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2" spans="1:15" ht="18" customHeight="1">
      <c r="A32" s="129" t="s">
        <v>252</v>
      </c>
      <c r="B32" s="123"/>
      <c r="C32" s="122"/>
      <c r="D32" s="122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17.25">
      <c r="A33" s="195" t="s">
        <v>341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5" spans="1:5" ht="33.95" customHeight="1">
      <c r="A35" s="191" t="s">
        <v>105</v>
      </c>
      <c r="B35" s="191" t="s">
        <v>347</v>
      </c>
      <c r="C35" s="191"/>
      <c r="D35" s="191" t="s">
        <v>348</v>
      </c>
      <c r="E35" s="198" t="s">
        <v>346</v>
      </c>
    </row>
    <row r="36" spans="1:5" ht="33.95" customHeight="1">
      <c r="A36" s="191"/>
      <c r="B36" s="62" t="s">
        <v>38</v>
      </c>
      <c r="C36" s="62" t="s">
        <v>39</v>
      </c>
      <c r="D36" s="191"/>
      <c r="E36" s="199"/>
    </row>
    <row r="37" spans="1:7" ht="13.5">
      <c r="A37" s="67" t="s">
        <v>40</v>
      </c>
      <c r="B37" s="65">
        <f>SUM(B38:B45)</f>
        <v>113899.68753703732</v>
      </c>
      <c r="C37" s="73">
        <v>1</v>
      </c>
      <c r="D37" s="5">
        <v>10294.486113</v>
      </c>
      <c r="E37" s="5">
        <v>4720.325479</v>
      </c>
      <c r="G37" s="92"/>
    </row>
    <row r="38" spans="1:9" ht="30" customHeight="1">
      <c r="A38" s="68" t="s">
        <v>106</v>
      </c>
      <c r="B38" s="64">
        <v>28311.78173022759</v>
      </c>
      <c r="C38" s="86">
        <f>B38/$B$37</f>
        <v>0.2485676856753563</v>
      </c>
      <c r="D38" s="3">
        <v>9858.292830448456</v>
      </c>
      <c r="E38" s="3">
        <v>3544.4245758494103</v>
      </c>
      <c r="G38" s="91"/>
      <c r="H38" s="89"/>
      <c r="I38" s="84"/>
    </row>
    <row r="39" spans="1:9" ht="30" customHeight="1">
      <c r="A39" s="68" t="s">
        <v>107</v>
      </c>
      <c r="B39" s="64">
        <v>1446.8773703699294</v>
      </c>
      <c r="C39" s="86">
        <f aca="true" t="shared" si="1" ref="C39:C45">B39/$B$37</f>
        <v>0.012703084632251</v>
      </c>
      <c r="D39" s="3">
        <v>501.10056239269284</v>
      </c>
      <c r="E39" s="3">
        <v>348.93590457917304</v>
      </c>
      <c r="G39" s="102"/>
      <c r="H39" s="85"/>
      <c r="I39" s="84"/>
    </row>
    <row r="40" spans="1:9" ht="30" customHeight="1">
      <c r="A40" s="68" t="s">
        <v>108</v>
      </c>
      <c r="B40" s="64">
        <v>5137.624127872362</v>
      </c>
      <c r="C40" s="86">
        <f t="shared" si="1"/>
        <v>0.04510656911329748</v>
      </c>
      <c r="D40" s="3">
        <v>901.8381333131853</v>
      </c>
      <c r="E40" s="3">
        <v>724.9212108687907</v>
      </c>
      <c r="G40" s="91"/>
      <c r="H40" s="85"/>
      <c r="I40" s="84"/>
    </row>
    <row r="41" spans="1:9" ht="30" customHeight="1">
      <c r="A41" s="68" t="s">
        <v>109</v>
      </c>
      <c r="B41" s="64">
        <v>13154.945413879765</v>
      </c>
      <c r="C41" s="86">
        <f t="shared" si="1"/>
        <v>0.11549588676090185</v>
      </c>
      <c r="D41" s="3">
        <v>459.1950458112469</v>
      </c>
      <c r="E41" s="3">
        <v>452.0730298961276</v>
      </c>
      <c r="G41" s="91"/>
      <c r="H41" s="85"/>
      <c r="I41" s="84"/>
    </row>
    <row r="42" spans="1:9" ht="30" customHeight="1">
      <c r="A42" s="68" t="s">
        <v>110</v>
      </c>
      <c r="B42" s="64">
        <v>1027.8395710098152</v>
      </c>
      <c r="C42" s="86">
        <f t="shared" si="1"/>
        <v>0.009024077179101897</v>
      </c>
      <c r="D42" s="3">
        <v>352.02381114410184</v>
      </c>
      <c r="E42" s="3">
        <v>340.479119258806</v>
      </c>
      <c r="G42" s="91"/>
      <c r="H42" s="85"/>
      <c r="I42" s="84"/>
    </row>
    <row r="43" spans="1:9" ht="14.25" customHeight="1">
      <c r="A43" s="68" t="s">
        <v>344</v>
      </c>
      <c r="B43" s="64">
        <v>13.898</v>
      </c>
      <c r="C43" s="86">
        <f t="shared" si="1"/>
        <v>0.0001220196499264383</v>
      </c>
      <c r="D43" s="3">
        <v>9</v>
      </c>
      <c r="E43" s="3">
        <v>6</v>
      </c>
      <c r="G43" s="91"/>
      <c r="H43" s="85"/>
      <c r="I43" s="84"/>
    </row>
    <row r="44" spans="1:9" ht="30" customHeight="1">
      <c r="A44" s="68" t="s">
        <v>111</v>
      </c>
      <c r="B44" s="64">
        <v>510.9971766933969</v>
      </c>
      <c r="C44" s="86">
        <f t="shared" si="1"/>
        <v>0.004486379091489899</v>
      </c>
      <c r="D44" s="3">
        <v>27.33121334669847</v>
      </c>
      <c r="E44" s="3">
        <v>23.33121334669847</v>
      </c>
      <c r="G44" s="91"/>
      <c r="H44" s="85"/>
      <c r="I44" s="84"/>
    </row>
    <row r="45" spans="1:9" ht="57.95" customHeight="1">
      <c r="A45" s="68" t="s">
        <v>112</v>
      </c>
      <c r="B45" s="64">
        <v>64295.72414698446</v>
      </c>
      <c r="C45" s="86">
        <f t="shared" si="1"/>
        <v>0.5644942978976751</v>
      </c>
      <c r="D45" s="3">
        <v>25.30131123624931</v>
      </c>
      <c r="E45" s="3">
        <v>25.30131123624931</v>
      </c>
      <c r="G45" s="91"/>
      <c r="H45" s="85"/>
      <c r="I45" s="84"/>
    </row>
    <row r="46" spans="1:13" ht="14.25">
      <c r="A46" s="201" t="s">
        <v>362</v>
      </c>
      <c r="B46" s="201"/>
      <c r="C46" s="201"/>
      <c r="D46" s="201"/>
      <c r="E46" s="201"/>
      <c r="F46" s="201"/>
      <c r="G46" s="53"/>
      <c r="H46" s="53"/>
      <c r="I46" s="53"/>
      <c r="J46" s="53"/>
      <c r="K46" s="53"/>
      <c r="L46" s="53"/>
      <c r="M46" s="53"/>
    </row>
    <row r="47" spans="1:13" ht="14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4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ht="14.25" customHeight="1"/>
    <row r="50" spans="1:15" ht="18" customHeight="1">
      <c r="A50" s="129" t="s">
        <v>342</v>
      </c>
      <c r="B50" s="123"/>
      <c r="C50" s="122"/>
      <c r="D50" s="122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ht="17.25">
      <c r="A51" s="195" t="s">
        <v>113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3" spans="1:5" ht="33.95" customHeight="1">
      <c r="A53" s="191" t="s">
        <v>114</v>
      </c>
      <c r="B53" s="191" t="s">
        <v>351</v>
      </c>
      <c r="C53" s="191"/>
      <c r="D53" s="191" t="s">
        <v>349</v>
      </c>
      <c r="E53" s="198" t="s">
        <v>346</v>
      </c>
    </row>
    <row r="54" spans="1:5" ht="33.95" customHeight="1">
      <c r="A54" s="191"/>
      <c r="B54" s="62" t="s">
        <v>38</v>
      </c>
      <c r="C54" s="62" t="s">
        <v>39</v>
      </c>
      <c r="D54" s="191"/>
      <c r="E54" s="199"/>
    </row>
    <row r="55" spans="1:7" ht="13.5">
      <c r="A55" s="93" t="s">
        <v>40</v>
      </c>
      <c r="B55" s="65">
        <f>SUM(B56:B61)</f>
        <v>24948951.511889294</v>
      </c>
      <c r="C55" s="73">
        <v>1</v>
      </c>
      <c r="D55" s="5">
        <v>9867.835935</v>
      </c>
      <c r="E55" s="5">
        <v>4808.906147</v>
      </c>
      <c r="G55" s="95"/>
    </row>
    <row r="56" spans="1:8" ht="14.25">
      <c r="A56" s="70" t="s">
        <v>115</v>
      </c>
      <c r="B56" s="64">
        <v>1039468.2810939881</v>
      </c>
      <c r="C56" s="86">
        <f>B56/$B$55</f>
        <v>0.041663806216410935</v>
      </c>
      <c r="D56" s="3">
        <v>262.32307579663063</v>
      </c>
      <c r="E56" s="3">
        <v>220.71813621682574</v>
      </c>
      <c r="G56" s="94"/>
      <c r="H56" s="85"/>
    </row>
    <row r="57" spans="1:8" ht="14.25">
      <c r="A57" s="70" t="s">
        <v>116</v>
      </c>
      <c r="B57" s="64">
        <v>5365533.667548011</v>
      </c>
      <c r="C57" s="86">
        <f aca="true" t="shared" si="2" ref="C57:C61">B57/$B$55</f>
        <v>0.21506048721089918</v>
      </c>
      <c r="D57" s="3">
        <v>59.133369546767796</v>
      </c>
      <c r="E57" s="3">
        <v>59.133369546767796</v>
      </c>
      <c r="G57" s="100"/>
      <c r="H57" s="85"/>
    </row>
    <row r="58" spans="1:8" ht="14.25">
      <c r="A58" s="70" t="s">
        <v>117</v>
      </c>
      <c r="B58" s="64">
        <v>14439056.074246434</v>
      </c>
      <c r="C58" s="86">
        <f t="shared" si="2"/>
        <v>0.5787440032245674</v>
      </c>
      <c r="D58" s="3">
        <v>9820.930620262732</v>
      </c>
      <c r="E58" s="3">
        <v>4679.853826316101</v>
      </c>
      <c r="G58" s="94"/>
      <c r="H58" s="85"/>
    </row>
    <row r="59" spans="1:8" ht="14.25">
      <c r="A59" s="70" t="s">
        <v>118</v>
      </c>
      <c r="B59" s="64">
        <v>247291.5810779756</v>
      </c>
      <c r="C59" s="86">
        <f t="shared" si="2"/>
        <v>0.009911902749104709</v>
      </c>
      <c r="D59" s="3">
        <v>574.4283515757801</v>
      </c>
      <c r="E59" s="3">
        <v>149.43451273519653</v>
      </c>
      <c r="G59" s="94"/>
      <c r="H59" s="85"/>
    </row>
    <row r="60" spans="1:8" ht="14.25">
      <c r="A60" s="70" t="s">
        <v>119</v>
      </c>
      <c r="B60" s="64">
        <v>35190.93544004725</v>
      </c>
      <c r="C60" s="86">
        <f t="shared" si="2"/>
        <v>0.0014105176092581364</v>
      </c>
      <c r="D60" s="3">
        <v>38.266508868056334</v>
      </c>
      <c r="E60" s="3">
        <v>8.06674542232723</v>
      </c>
      <c r="G60" s="94"/>
      <c r="H60" s="85"/>
    </row>
    <row r="61" spans="1:8" ht="14.25">
      <c r="A61" s="70" t="s">
        <v>120</v>
      </c>
      <c r="B61" s="64">
        <v>3822410.9724828396</v>
      </c>
      <c r="C61" s="86">
        <f t="shared" si="2"/>
        <v>0.1532092829897597</v>
      </c>
      <c r="D61" s="3">
        <v>224.88587998992733</v>
      </c>
      <c r="E61" s="3">
        <v>207.18781217081738</v>
      </c>
      <c r="G61" s="94"/>
      <c r="H61" s="85"/>
    </row>
    <row r="62" spans="1:13" ht="14.25" customHeight="1">
      <c r="A62" s="201" t="s">
        <v>362</v>
      </c>
      <c r="B62" s="201"/>
      <c r="C62" s="201"/>
      <c r="D62" s="201"/>
      <c r="E62" s="201"/>
      <c r="F62" s="201"/>
      <c r="G62" s="53"/>
      <c r="H62" s="53"/>
      <c r="I62" s="53"/>
      <c r="J62" s="53"/>
      <c r="K62" s="53"/>
      <c r="L62" s="53"/>
      <c r="M62" s="53"/>
    </row>
    <row r="63" spans="1:13" ht="14.25" customHeight="1">
      <c r="A63" s="61"/>
      <c r="B63" s="61"/>
      <c r="C63" s="61"/>
      <c r="D63" s="61"/>
      <c r="E63" s="61"/>
      <c r="F63" s="61"/>
      <c r="G63" s="53"/>
      <c r="H63" s="53"/>
      <c r="I63" s="53"/>
      <c r="J63" s="53"/>
      <c r="K63" s="53"/>
      <c r="L63" s="53"/>
      <c r="M63" s="53"/>
    </row>
    <row r="64" spans="1:13" ht="14.25" customHeight="1">
      <c r="A64" s="61"/>
      <c r="B64" s="61"/>
      <c r="C64" s="61"/>
      <c r="D64" s="61"/>
      <c r="E64" s="61"/>
      <c r="F64" s="61"/>
      <c r="G64" s="53"/>
      <c r="H64" s="53"/>
      <c r="I64" s="53"/>
      <c r="J64" s="53"/>
      <c r="K64" s="53"/>
      <c r="L64" s="53"/>
      <c r="M64" s="53"/>
    </row>
    <row r="65" ht="14.25" customHeight="1"/>
    <row r="66" spans="1:15" ht="18" customHeight="1">
      <c r="A66" s="129" t="s">
        <v>343</v>
      </c>
      <c r="B66" s="123"/>
      <c r="C66" s="122"/>
      <c r="D66" s="122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</row>
    <row r="67" spans="1:15" ht="17.25">
      <c r="A67" s="195" t="s">
        <v>121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69" spans="1:5" ht="33.95" customHeight="1">
      <c r="A69" s="191" t="s">
        <v>122</v>
      </c>
      <c r="B69" s="191" t="s">
        <v>347</v>
      </c>
      <c r="C69" s="191"/>
      <c r="D69" s="191" t="s">
        <v>350</v>
      </c>
      <c r="E69" s="198" t="s">
        <v>346</v>
      </c>
    </row>
    <row r="70" spans="1:5" ht="33.95" customHeight="1">
      <c r="A70" s="191"/>
      <c r="B70" s="62" t="s">
        <v>38</v>
      </c>
      <c r="C70" s="62" t="s">
        <v>39</v>
      </c>
      <c r="D70" s="191"/>
      <c r="E70" s="199"/>
    </row>
    <row r="71" spans="1:7" ht="13.5">
      <c r="A71" s="93" t="s">
        <v>40</v>
      </c>
      <c r="B71" s="65">
        <f>SUM(B72:B87)</f>
        <v>917622.5351094397</v>
      </c>
      <c r="C71" s="73">
        <v>1</v>
      </c>
      <c r="D71" s="5">
        <v>12617.860195</v>
      </c>
      <c r="E71" s="5">
        <v>5682.094792</v>
      </c>
      <c r="G71" s="103"/>
    </row>
    <row r="72" spans="1:9" ht="14.25">
      <c r="A72" s="70" t="s">
        <v>123</v>
      </c>
      <c r="B72" s="64">
        <v>8144.910607126223</v>
      </c>
      <c r="C72" s="86">
        <f>B72/$B$71</f>
        <v>0.008876101333055018</v>
      </c>
      <c r="D72" s="3">
        <v>594.6310627749579</v>
      </c>
      <c r="E72" s="3">
        <v>492.18835304859306</v>
      </c>
      <c r="G72" s="102"/>
      <c r="H72" s="85"/>
      <c r="I72" s="84"/>
    </row>
    <row r="73" spans="1:9" ht="14.25">
      <c r="A73" s="70" t="s">
        <v>124</v>
      </c>
      <c r="B73" s="64">
        <v>7289.433163647642</v>
      </c>
      <c r="C73" s="86">
        <f aca="true" t="shared" si="3" ref="C73:C87">B73/$B$71</f>
        <v>0.007943825358188562</v>
      </c>
      <c r="D73" s="3">
        <v>924.2389264109779</v>
      </c>
      <c r="E73" s="3">
        <v>792.4867044153764</v>
      </c>
      <c r="G73" s="96"/>
      <c r="H73" s="85"/>
      <c r="I73" s="84"/>
    </row>
    <row r="74" spans="1:9" ht="14.25">
      <c r="A74" s="70" t="s">
        <v>125</v>
      </c>
      <c r="B74" s="64">
        <v>164.6023729738176</v>
      </c>
      <c r="C74" s="86">
        <f t="shared" si="3"/>
        <v>0.00017937917463435704</v>
      </c>
      <c r="D74" s="3">
        <v>400.01280692763254</v>
      </c>
      <c r="E74" s="3">
        <v>229.73863293353446</v>
      </c>
      <c r="G74" s="96"/>
      <c r="H74" s="85"/>
      <c r="I74" s="84"/>
    </row>
    <row r="75" spans="1:9" ht="30" customHeight="1">
      <c r="A75" s="83" t="s">
        <v>126</v>
      </c>
      <c r="B75" s="64">
        <v>868.2048280097584</v>
      </c>
      <c r="C75" s="86">
        <f t="shared" si="3"/>
        <v>0.0009461459312419921</v>
      </c>
      <c r="D75" s="3">
        <v>292.0665572738819</v>
      </c>
      <c r="E75" s="3">
        <v>262.0579193643905</v>
      </c>
      <c r="G75" s="96"/>
      <c r="H75" s="85"/>
      <c r="I75" s="84"/>
    </row>
    <row r="76" spans="1:9" ht="30" customHeight="1">
      <c r="A76" s="83" t="s">
        <v>127</v>
      </c>
      <c r="B76" s="64">
        <v>13322.063235365413</v>
      </c>
      <c r="C76" s="86">
        <f t="shared" si="3"/>
        <v>0.014518021000624798</v>
      </c>
      <c r="D76" s="3">
        <v>1210.6005950868887</v>
      </c>
      <c r="E76" s="3">
        <v>994.6355120095525</v>
      </c>
      <c r="G76" s="92"/>
      <c r="H76" s="85"/>
      <c r="I76" s="84"/>
    </row>
    <row r="77" spans="1:9" ht="14.25">
      <c r="A77" s="70" t="s">
        <v>128</v>
      </c>
      <c r="B77" s="64">
        <v>8.826407565588774</v>
      </c>
      <c r="C77" s="86">
        <f t="shared" si="3"/>
        <v>9.618778122679929E-06</v>
      </c>
      <c r="D77" s="3">
        <v>46.45239484049761</v>
      </c>
      <c r="E77" s="3">
        <v>15.54469188529591</v>
      </c>
      <c r="G77" s="92"/>
      <c r="H77" s="85"/>
      <c r="I77" s="84"/>
    </row>
    <row r="78" spans="1:9" ht="14.25">
      <c r="A78" s="70" t="s">
        <v>129</v>
      </c>
      <c r="B78" s="64">
        <v>6504.118751475231</v>
      </c>
      <c r="C78" s="86">
        <f t="shared" si="3"/>
        <v>0.007088011140331815</v>
      </c>
      <c r="D78" s="3">
        <v>6185.516793755013</v>
      </c>
      <c r="E78" s="3">
        <v>2183.1570594215227</v>
      </c>
      <c r="G78" s="92"/>
      <c r="H78" s="85"/>
      <c r="I78" s="84"/>
    </row>
    <row r="79" spans="1:9" ht="14.25">
      <c r="A79" s="70" t="s">
        <v>130</v>
      </c>
      <c r="B79" s="64">
        <v>531.7367551302885</v>
      </c>
      <c r="C79" s="86">
        <f t="shared" si="3"/>
        <v>0.0005794722064741699</v>
      </c>
      <c r="D79" s="3">
        <v>8214.757871170612</v>
      </c>
      <c r="E79" s="3">
        <v>3296.795542750049</v>
      </c>
      <c r="G79" s="92"/>
      <c r="H79" s="85"/>
      <c r="I79" s="84"/>
    </row>
    <row r="80" spans="1:9" ht="14.25">
      <c r="A80" s="70" t="s">
        <v>131</v>
      </c>
      <c r="B80" s="64">
        <v>90.49237786676593</v>
      </c>
      <c r="C80" s="86">
        <f t="shared" si="3"/>
        <v>9.86161241735126E-05</v>
      </c>
      <c r="D80" s="3">
        <v>3419.2881347570924</v>
      </c>
      <c r="E80" s="3">
        <v>1476.498655872475</v>
      </c>
      <c r="G80" s="92"/>
      <c r="H80" s="85"/>
      <c r="I80" s="84"/>
    </row>
    <row r="81" spans="1:9" ht="30" customHeight="1">
      <c r="A81" s="83" t="s">
        <v>132</v>
      </c>
      <c r="B81" s="64">
        <v>275.2435895570446</v>
      </c>
      <c r="C81" s="86">
        <f t="shared" si="3"/>
        <v>0.00029995295344857436</v>
      </c>
      <c r="D81" s="3">
        <v>10106.825695854797</v>
      </c>
      <c r="E81" s="3">
        <v>3285.470740990745</v>
      </c>
      <c r="G81" s="92"/>
      <c r="H81" s="85"/>
      <c r="I81" s="84"/>
    </row>
    <row r="82" spans="1:9" ht="30" customHeight="1">
      <c r="A82" s="83" t="s">
        <v>133</v>
      </c>
      <c r="B82" s="64">
        <v>757964.3071838281</v>
      </c>
      <c r="C82" s="86">
        <f t="shared" si="3"/>
        <v>0.8260088197304678</v>
      </c>
      <c r="D82" s="3">
        <v>834.6796874560887</v>
      </c>
      <c r="E82" s="3">
        <v>747.2611043497984</v>
      </c>
      <c r="G82" s="92"/>
      <c r="H82" s="85"/>
      <c r="I82" s="84"/>
    </row>
    <row r="83" spans="1:9" ht="14.25" customHeight="1">
      <c r="A83" s="83" t="s">
        <v>134</v>
      </c>
      <c r="B83" s="64">
        <v>200.68572173393372</v>
      </c>
      <c r="C83" s="86">
        <f t="shared" si="3"/>
        <v>0.00021870182352267433</v>
      </c>
      <c r="D83" s="3">
        <v>148.59219923480507</v>
      </c>
      <c r="E83" s="3">
        <v>142.59219923480507</v>
      </c>
      <c r="G83" s="92"/>
      <c r="H83" s="85"/>
      <c r="I83" s="84"/>
    </row>
    <row r="84" spans="1:9" ht="14.25">
      <c r="A84" s="70" t="s">
        <v>135</v>
      </c>
      <c r="B84" s="64">
        <v>4041.317877559112</v>
      </c>
      <c r="C84" s="86">
        <f t="shared" si="3"/>
        <v>0.0044041179493015895</v>
      </c>
      <c r="D84" s="3">
        <v>31.70846528667473</v>
      </c>
      <c r="E84" s="3">
        <v>25.6417198643475</v>
      </c>
      <c r="G84" s="92"/>
      <c r="H84" s="85"/>
      <c r="I84" s="84"/>
    </row>
    <row r="85" spans="1:9" ht="14.25">
      <c r="A85" s="70" t="s">
        <v>136</v>
      </c>
      <c r="B85" s="64">
        <v>39408.258634249265</v>
      </c>
      <c r="C85" s="86">
        <f t="shared" si="3"/>
        <v>0.04294604494379518</v>
      </c>
      <c r="D85" s="3">
        <v>79.6927546186397</v>
      </c>
      <c r="E85" s="3">
        <v>77.6927546186397</v>
      </c>
      <c r="G85" s="92"/>
      <c r="H85" s="85"/>
      <c r="I85" s="84"/>
    </row>
    <row r="86" spans="1:9" ht="14.25">
      <c r="A86" s="70" t="s">
        <v>137</v>
      </c>
      <c r="B86" s="64">
        <v>258.2336033516352</v>
      </c>
      <c r="C86" s="86">
        <f t="shared" si="3"/>
        <v>0.0002814159346259267</v>
      </c>
      <c r="D86" s="3">
        <v>233.70877803669543</v>
      </c>
      <c r="E86" s="3">
        <v>155.0688291362908</v>
      </c>
      <c r="G86" s="92"/>
      <c r="H86" s="85"/>
      <c r="I86" s="84"/>
    </row>
    <row r="87" spans="1:9" ht="14.25">
      <c r="A87" s="70" t="s">
        <v>138</v>
      </c>
      <c r="B87" s="64">
        <v>78550.09999999999</v>
      </c>
      <c r="C87" s="86">
        <f t="shared" si="3"/>
        <v>0.0856017556179914</v>
      </c>
      <c r="D87" s="3">
        <v>4</v>
      </c>
      <c r="E87" s="3">
        <v>3</v>
      </c>
      <c r="G87" s="92"/>
      <c r="H87" s="85"/>
      <c r="I87" s="84"/>
    </row>
    <row r="88" spans="1:13" ht="14.25">
      <c r="A88" s="201" t="s">
        <v>362</v>
      </c>
      <c r="B88" s="201"/>
      <c r="C88" s="201"/>
      <c r="D88" s="201"/>
      <c r="E88" s="201"/>
      <c r="F88" s="201"/>
      <c r="G88" s="53"/>
      <c r="H88" s="53"/>
      <c r="I88" s="53"/>
      <c r="J88" s="53"/>
      <c r="K88" s="53"/>
      <c r="L88" s="53"/>
      <c r="M88" s="53"/>
    </row>
  </sheetData>
  <mergeCells count="24">
    <mergeCell ref="E69:E70"/>
    <mergeCell ref="A9:O9"/>
    <mergeCell ref="E11:E12"/>
    <mergeCell ref="B11:C11"/>
    <mergeCell ref="A11:A12"/>
    <mergeCell ref="A28:F28"/>
    <mergeCell ref="A46:F46"/>
    <mergeCell ref="A62:F62"/>
    <mergeCell ref="A88:F88"/>
    <mergeCell ref="D11:D12"/>
    <mergeCell ref="D35:D36"/>
    <mergeCell ref="D53:D54"/>
    <mergeCell ref="D69:D70"/>
    <mergeCell ref="A33:O33"/>
    <mergeCell ref="E35:E36"/>
    <mergeCell ref="B35:C35"/>
    <mergeCell ref="A35:A36"/>
    <mergeCell ref="A51:O51"/>
    <mergeCell ref="E53:E54"/>
    <mergeCell ref="B53:C53"/>
    <mergeCell ref="A53:A54"/>
    <mergeCell ref="B69:C69"/>
    <mergeCell ref="A69:A70"/>
    <mergeCell ref="A67:O67"/>
  </mergeCells>
  <hyperlinks>
    <hyperlink ref="G12" location="CONTENIDO!A32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206"/>
  <sheetViews>
    <sheetView showGridLines="0" workbookViewId="0" topLeftCell="A67">
      <selection activeCell="G87" sqref="G87"/>
    </sheetView>
  </sheetViews>
  <sheetFormatPr defaultColWidth="12" defaultRowHeight="11.25"/>
  <cols>
    <col min="2" max="2" width="39.33203125" style="0" customWidth="1"/>
    <col min="3" max="3" width="23.66015625" style="0" customWidth="1"/>
    <col min="4" max="4" width="18.5" style="0" bestFit="1" customWidth="1"/>
    <col min="5" max="5" width="15.83203125" style="0" customWidth="1"/>
    <col min="8" max="8" width="14.5" style="0" customWidth="1"/>
    <col min="9" max="9" width="17" style="0" bestFit="1" customWidth="1"/>
    <col min="10" max="10" width="14.83203125" style="0" customWidth="1"/>
  </cols>
  <sheetData>
    <row r="8" spans="1:8" ht="18" customHeight="1">
      <c r="A8" s="221" t="s">
        <v>139</v>
      </c>
      <c r="B8" s="221"/>
      <c r="C8" s="148"/>
      <c r="D8" s="148"/>
      <c r="E8" s="148"/>
      <c r="F8" s="148"/>
      <c r="G8" s="148"/>
      <c r="H8" s="148"/>
    </row>
    <row r="9" spans="1:16" ht="17.25">
      <c r="A9" s="123" t="s">
        <v>366</v>
      </c>
      <c r="B9" s="123"/>
      <c r="C9" s="123"/>
      <c r="D9" s="123"/>
      <c r="E9" s="123"/>
      <c r="F9" s="123"/>
      <c r="G9" s="123"/>
      <c r="H9" s="123"/>
      <c r="I9" s="106"/>
      <c r="J9" s="106"/>
      <c r="K9" s="106"/>
      <c r="L9" s="106"/>
      <c r="M9" s="106"/>
      <c r="N9" s="106"/>
      <c r="O9" s="106"/>
      <c r="P9" s="106"/>
    </row>
    <row r="10" spans="1:16" ht="11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7.25">
      <c r="A11" s="191" t="s">
        <v>352</v>
      </c>
      <c r="B11" s="191"/>
      <c r="C11" s="244" t="s">
        <v>370</v>
      </c>
      <c r="D11" s="244"/>
      <c r="E11" s="244"/>
      <c r="F11" s="244"/>
      <c r="G11" s="244"/>
      <c r="H11" s="244"/>
      <c r="J11" s="7" t="s">
        <v>360</v>
      </c>
      <c r="K11" s="97"/>
      <c r="L11" s="97"/>
      <c r="M11" s="97"/>
      <c r="N11" s="97"/>
      <c r="O11" s="97"/>
      <c r="P11" s="97"/>
    </row>
    <row r="12" spans="1:16" ht="17.25">
      <c r="A12" s="191"/>
      <c r="B12" s="191"/>
      <c r="C12" s="244" t="s">
        <v>140</v>
      </c>
      <c r="D12" s="244"/>
      <c r="E12" s="244" t="s">
        <v>81</v>
      </c>
      <c r="F12" s="244"/>
      <c r="G12" s="244" t="s">
        <v>63</v>
      </c>
      <c r="H12" s="244"/>
      <c r="K12" s="97"/>
      <c r="L12" s="97"/>
      <c r="M12" s="97"/>
      <c r="N12" s="97"/>
      <c r="O12" s="97"/>
      <c r="P12" s="97"/>
    </row>
    <row r="13" spans="1:16" ht="17.25">
      <c r="A13" s="191"/>
      <c r="B13" s="191"/>
      <c r="C13" s="27" t="s">
        <v>149</v>
      </c>
      <c r="D13" s="27" t="s">
        <v>59</v>
      </c>
      <c r="E13" s="27" t="s">
        <v>149</v>
      </c>
      <c r="F13" s="27" t="s">
        <v>59</v>
      </c>
      <c r="G13" s="27" t="s">
        <v>149</v>
      </c>
      <c r="H13" s="27" t="s">
        <v>59</v>
      </c>
      <c r="K13" s="97"/>
      <c r="L13" s="97"/>
      <c r="M13" s="97"/>
      <c r="N13" s="97"/>
      <c r="O13" s="97"/>
      <c r="P13" s="97"/>
    </row>
    <row r="14" spans="1:16" ht="17.25">
      <c r="A14" s="245" t="s">
        <v>40</v>
      </c>
      <c r="B14" s="245"/>
      <c r="C14" s="29">
        <v>309.8143429861212</v>
      </c>
      <c r="D14" s="30">
        <v>0.022132757750115792</v>
      </c>
      <c r="E14" s="29">
        <v>13688.185657013893</v>
      </c>
      <c r="F14" s="30">
        <v>0.9778672422498842</v>
      </c>
      <c r="G14" s="29">
        <v>13998.000000000015</v>
      </c>
      <c r="H14" s="30">
        <v>1</v>
      </c>
      <c r="I14" s="105"/>
      <c r="K14" s="97"/>
      <c r="L14" s="97"/>
      <c r="M14" s="97"/>
      <c r="N14" s="97"/>
      <c r="O14" s="97"/>
      <c r="P14" s="97"/>
    </row>
    <row r="15" spans="1:16" ht="17.25">
      <c r="A15" s="239" t="s">
        <v>43</v>
      </c>
      <c r="B15" s="36" t="s">
        <v>191</v>
      </c>
      <c r="C15" s="37">
        <v>27.37740972257956</v>
      </c>
      <c r="D15" s="110">
        <v>0.15825092325190504</v>
      </c>
      <c r="E15" s="37">
        <v>145.62259027742033</v>
      </c>
      <c r="F15" s="110">
        <v>0.8417490767480947</v>
      </c>
      <c r="G15" s="37">
        <v>172.99999999999991</v>
      </c>
      <c r="H15" s="38">
        <v>1</v>
      </c>
      <c r="I15" s="105"/>
      <c r="J15" s="105"/>
      <c r="K15" s="97"/>
      <c r="L15" s="97"/>
      <c r="M15" s="97"/>
      <c r="N15" s="97"/>
      <c r="O15" s="97"/>
      <c r="P15" s="97"/>
    </row>
    <row r="16" spans="1:16" ht="17.25">
      <c r="A16" s="240"/>
      <c r="B16" s="36" t="s">
        <v>182</v>
      </c>
      <c r="C16" s="37">
        <v>86.44814097911123</v>
      </c>
      <c r="D16" s="110">
        <v>0.045788210264359835</v>
      </c>
      <c r="E16" s="37">
        <v>1801.5518590208862</v>
      </c>
      <c r="F16" s="110">
        <v>0.9542117897356404</v>
      </c>
      <c r="G16" s="37">
        <v>1887.999999999997</v>
      </c>
      <c r="H16" s="38">
        <v>1</v>
      </c>
      <c r="I16" s="105"/>
      <c r="J16" s="105"/>
      <c r="K16" s="97"/>
      <c r="L16" s="97"/>
      <c r="M16" s="97"/>
      <c r="N16" s="97"/>
      <c r="O16" s="97"/>
      <c r="P16" s="97"/>
    </row>
    <row r="17" spans="1:16" ht="28.5">
      <c r="A17" s="240"/>
      <c r="B17" s="36" t="s">
        <v>144</v>
      </c>
      <c r="C17" s="37">
        <v>1</v>
      </c>
      <c r="D17" s="110">
        <v>0.027777777777777794</v>
      </c>
      <c r="E17" s="37">
        <v>35</v>
      </c>
      <c r="F17" s="110">
        <v>0.9722222222222221</v>
      </c>
      <c r="G17" s="37">
        <v>36</v>
      </c>
      <c r="H17" s="38">
        <v>1</v>
      </c>
      <c r="I17" s="105"/>
      <c r="J17" s="105"/>
      <c r="K17" s="97"/>
      <c r="L17" s="97"/>
      <c r="M17" s="97"/>
      <c r="N17" s="97"/>
      <c r="O17" s="97"/>
      <c r="P17" s="97"/>
    </row>
    <row r="18" spans="1:16" ht="28.5">
      <c r="A18" s="240"/>
      <c r="B18" s="36" t="s">
        <v>61</v>
      </c>
      <c r="C18" s="37">
        <v>11.2194046306505</v>
      </c>
      <c r="D18" s="110">
        <v>0.1438385209057756</v>
      </c>
      <c r="E18" s="37">
        <v>66.78059536934956</v>
      </c>
      <c r="F18" s="110">
        <v>0.8561614790942248</v>
      </c>
      <c r="G18" s="37">
        <v>78.00000000000003</v>
      </c>
      <c r="H18" s="38">
        <v>1</v>
      </c>
      <c r="I18" s="105"/>
      <c r="J18" s="105"/>
      <c r="K18" s="97"/>
      <c r="L18" s="97"/>
      <c r="M18" s="97"/>
      <c r="N18" s="97"/>
      <c r="O18" s="97"/>
      <c r="P18" s="97"/>
    </row>
    <row r="19" spans="1:16" ht="17.25">
      <c r="A19" s="240"/>
      <c r="B19" s="36" t="s">
        <v>183</v>
      </c>
      <c r="C19" s="37">
        <v>24.96379789904605</v>
      </c>
      <c r="D19" s="110">
        <v>0.03159974417600766</v>
      </c>
      <c r="E19" s="37">
        <v>765.0362021009538</v>
      </c>
      <c r="F19" s="110">
        <v>0.9684002558239924</v>
      </c>
      <c r="G19" s="37">
        <v>790</v>
      </c>
      <c r="H19" s="38">
        <v>1</v>
      </c>
      <c r="I19" s="105"/>
      <c r="J19" s="105"/>
      <c r="K19" s="97"/>
      <c r="L19" s="97"/>
      <c r="M19" s="97"/>
      <c r="N19" s="97"/>
      <c r="O19" s="97"/>
      <c r="P19" s="97"/>
    </row>
    <row r="20" spans="1:16" ht="17.25">
      <c r="A20" s="240"/>
      <c r="B20" s="36" t="s">
        <v>184</v>
      </c>
      <c r="C20" s="37">
        <v>30</v>
      </c>
      <c r="D20" s="110">
        <v>0.004137360364087712</v>
      </c>
      <c r="E20" s="37">
        <v>7221</v>
      </c>
      <c r="F20" s="110">
        <v>0.9958626396359124</v>
      </c>
      <c r="G20" s="37">
        <v>7251</v>
      </c>
      <c r="H20" s="38">
        <v>1</v>
      </c>
      <c r="I20" s="105"/>
      <c r="J20" s="105"/>
      <c r="K20" s="97"/>
      <c r="L20" s="97"/>
      <c r="M20" s="97"/>
      <c r="N20" s="97"/>
      <c r="O20" s="97"/>
      <c r="P20" s="97"/>
    </row>
    <row r="21" spans="1:16" ht="17.25">
      <c r="A21" s="240"/>
      <c r="B21" s="36" t="s">
        <v>41</v>
      </c>
      <c r="C21" s="37">
        <v>23.367445856540172</v>
      </c>
      <c r="D21" s="110">
        <v>0.027785310174245178</v>
      </c>
      <c r="E21" s="37">
        <v>817.6325541434591</v>
      </c>
      <c r="F21" s="110">
        <v>0.9722146898257549</v>
      </c>
      <c r="G21" s="37">
        <v>840.9999999999992</v>
      </c>
      <c r="H21" s="38">
        <v>1</v>
      </c>
      <c r="I21" s="105"/>
      <c r="J21" s="105"/>
      <c r="K21" s="97"/>
      <c r="L21" s="97"/>
      <c r="M21" s="97"/>
      <c r="N21" s="97"/>
      <c r="O21" s="97"/>
      <c r="P21" s="97"/>
    </row>
    <row r="22" spans="1:16" ht="28.5">
      <c r="A22" s="240"/>
      <c r="B22" s="36" t="s">
        <v>192</v>
      </c>
      <c r="C22" s="37">
        <v>1</v>
      </c>
      <c r="D22" s="110">
        <v>0.0030487804878048847</v>
      </c>
      <c r="E22" s="37">
        <v>326.9999999999993</v>
      </c>
      <c r="F22" s="110">
        <v>0.996951219512195</v>
      </c>
      <c r="G22" s="37">
        <v>327.9999999999993</v>
      </c>
      <c r="H22" s="38">
        <v>1</v>
      </c>
      <c r="I22" s="105"/>
      <c r="J22" s="105"/>
      <c r="K22" s="97"/>
      <c r="L22" s="97"/>
      <c r="M22" s="97"/>
      <c r="N22" s="97"/>
      <c r="O22" s="97"/>
      <c r="P22" s="97"/>
    </row>
    <row r="23" spans="1:16" ht="17.25">
      <c r="A23" s="240"/>
      <c r="B23" s="36" t="s">
        <v>60</v>
      </c>
      <c r="C23" s="37">
        <v>8.85779354907049</v>
      </c>
      <c r="D23" s="110">
        <v>0.034332533135932125</v>
      </c>
      <c r="E23" s="37">
        <v>249.14220645092956</v>
      </c>
      <c r="F23" s="110">
        <v>0.9656674668640679</v>
      </c>
      <c r="G23" s="37">
        <v>258.00000000000006</v>
      </c>
      <c r="H23" s="38">
        <v>1</v>
      </c>
      <c r="I23" s="105"/>
      <c r="J23" s="105"/>
      <c r="K23" s="97"/>
      <c r="L23" s="97"/>
      <c r="M23" s="97"/>
      <c r="N23" s="97"/>
      <c r="O23" s="97"/>
      <c r="P23" s="97"/>
    </row>
    <row r="24" spans="1:16" ht="17.25">
      <c r="A24" s="240"/>
      <c r="B24" s="36" t="s">
        <v>187</v>
      </c>
      <c r="C24" s="37">
        <v>0</v>
      </c>
      <c r="D24" s="110">
        <v>0</v>
      </c>
      <c r="E24" s="37">
        <v>55</v>
      </c>
      <c r="F24" s="110">
        <v>1</v>
      </c>
      <c r="G24" s="37">
        <v>55</v>
      </c>
      <c r="H24" s="38">
        <v>1</v>
      </c>
      <c r="I24" s="105"/>
      <c r="J24" s="105"/>
      <c r="K24" s="97"/>
      <c r="L24" s="97"/>
      <c r="M24" s="97"/>
      <c r="N24" s="97"/>
      <c r="O24" s="97"/>
      <c r="P24" s="97"/>
    </row>
    <row r="25" spans="1:16" ht="17.25">
      <c r="A25" s="240"/>
      <c r="B25" s="36" t="s">
        <v>142</v>
      </c>
      <c r="C25" s="37">
        <v>1</v>
      </c>
      <c r="D25" s="110">
        <v>0.0040816326530612275</v>
      </c>
      <c r="E25" s="37">
        <v>243.99999999999983</v>
      </c>
      <c r="F25" s="110">
        <v>0.9959183673469387</v>
      </c>
      <c r="G25" s="37">
        <v>244.99999999999983</v>
      </c>
      <c r="H25" s="38">
        <v>1</v>
      </c>
      <c r="I25" s="105"/>
      <c r="J25" s="105"/>
      <c r="K25" s="97"/>
      <c r="L25" s="97"/>
      <c r="M25" s="97"/>
      <c r="N25" s="97"/>
      <c r="O25" s="97"/>
      <c r="P25" s="97"/>
    </row>
    <row r="26" spans="1:16" ht="28.5">
      <c r="A26" s="240"/>
      <c r="B26" s="36" t="s">
        <v>188</v>
      </c>
      <c r="C26" s="37">
        <v>64.60791322361848</v>
      </c>
      <c r="D26" s="110">
        <v>0.09023451567544477</v>
      </c>
      <c r="E26" s="37">
        <v>651.3920867763818</v>
      </c>
      <c r="F26" s="110">
        <v>0.9097654843245552</v>
      </c>
      <c r="G26" s="37">
        <v>716.0000000000003</v>
      </c>
      <c r="H26" s="38">
        <v>1</v>
      </c>
      <c r="I26" s="105"/>
      <c r="J26" s="105"/>
      <c r="K26" s="97"/>
      <c r="L26" s="97"/>
      <c r="M26" s="97"/>
      <c r="N26" s="97"/>
      <c r="O26" s="97"/>
      <c r="P26" s="97"/>
    </row>
    <row r="27" spans="1:16" ht="28.5">
      <c r="A27" s="240"/>
      <c r="B27" s="36" t="s">
        <v>82</v>
      </c>
      <c r="C27" s="37">
        <v>23.689454333917702</v>
      </c>
      <c r="D27" s="110">
        <v>0.04608843255626015</v>
      </c>
      <c r="E27" s="37">
        <v>490.31054566608196</v>
      </c>
      <c r="F27" s="110">
        <v>0.9539115674437398</v>
      </c>
      <c r="G27" s="37">
        <v>513.9999999999997</v>
      </c>
      <c r="H27" s="38">
        <v>1</v>
      </c>
      <c r="I27" s="105"/>
      <c r="J27" s="105"/>
      <c r="K27" s="97"/>
      <c r="L27" s="97"/>
      <c r="M27" s="97"/>
      <c r="N27" s="97"/>
      <c r="O27" s="97"/>
      <c r="P27" s="97"/>
    </row>
    <row r="28" spans="1:16" ht="17.25">
      <c r="A28" s="240"/>
      <c r="B28" s="36" t="s">
        <v>51</v>
      </c>
      <c r="C28" s="37">
        <v>3.282982791587</v>
      </c>
      <c r="D28" s="110">
        <v>0.009461045508896251</v>
      </c>
      <c r="E28" s="37">
        <v>343.7170172084131</v>
      </c>
      <c r="F28" s="110">
        <v>0.9905389544911037</v>
      </c>
      <c r="G28" s="37">
        <v>347.0000000000001</v>
      </c>
      <c r="H28" s="38">
        <v>1</v>
      </c>
      <c r="I28" s="105"/>
      <c r="J28" s="105"/>
      <c r="K28" s="97"/>
      <c r="L28" s="97"/>
      <c r="M28" s="97"/>
      <c r="N28" s="97"/>
      <c r="O28" s="97"/>
      <c r="P28" s="97"/>
    </row>
    <row r="29" spans="1:16" ht="17.25">
      <c r="A29" s="240"/>
      <c r="B29" s="36" t="s">
        <v>193</v>
      </c>
      <c r="C29" s="37">
        <v>3</v>
      </c>
      <c r="D29" s="110">
        <v>0.009036144578313251</v>
      </c>
      <c r="E29" s="37">
        <v>329.00000000000006</v>
      </c>
      <c r="F29" s="110">
        <v>0.9909638554216867</v>
      </c>
      <c r="G29" s="37">
        <v>332.00000000000006</v>
      </c>
      <c r="H29" s="38">
        <v>1</v>
      </c>
      <c r="I29" s="105"/>
      <c r="J29" s="105"/>
      <c r="K29" s="97"/>
      <c r="L29" s="97"/>
      <c r="M29" s="97"/>
      <c r="N29" s="97"/>
      <c r="O29" s="97"/>
      <c r="P29" s="97"/>
    </row>
    <row r="30" spans="1:16" ht="17.25">
      <c r="A30" s="240"/>
      <c r="B30" s="36" t="s">
        <v>143</v>
      </c>
      <c r="C30" s="37">
        <v>0</v>
      </c>
      <c r="D30" s="110">
        <v>0</v>
      </c>
      <c r="E30" s="37">
        <v>72.99999999999993</v>
      </c>
      <c r="F30" s="110">
        <v>1</v>
      </c>
      <c r="G30" s="37">
        <v>72.99999999999993</v>
      </c>
      <c r="H30" s="38">
        <v>1</v>
      </c>
      <c r="I30" s="105"/>
      <c r="J30" s="105"/>
      <c r="K30" s="97"/>
      <c r="L30" s="97"/>
      <c r="M30" s="97"/>
      <c r="N30" s="97"/>
      <c r="O30" s="97"/>
      <c r="P30" s="97"/>
    </row>
    <row r="31" spans="1:16" ht="17.25">
      <c r="A31" s="240"/>
      <c r="B31" s="36" t="s">
        <v>190</v>
      </c>
      <c r="C31" s="37">
        <v>0</v>
      </c>
      <c r="D31" s="110">
        <v>0</v>
      </c>
      <c r="E31" s="37">
        <v>73.00000000000004</v>
      </c>
      <c r="F31" s="110">
        <v>1</v>
      </c>
      <c r="G31" s="37">
        <v>73.00000000000004</v>
      </c>
      <c r="H31" s="38">
        <v>1</v>
      </c>
      <c r="I31" s="105"/>
      <c r="J31" s="105"/>
      <c r="K31" s="97"/>
      <c r="L31" s="97"/>
      <c r="M31" s="97"/>
      <c r="N31" s="97"/>
      <c r="O31" s="97"/>
      <c r="P31" s="97"/>
    </row>
    <row r="32" spans="1:16" ht="17.25">
      <c r="A32" s="239" t="s">
        <v>147</v>
      </c>
      <c r="B32" s="28" t="s">
        <v>146</v>
      </c>
      <c r="C32" s="37">
        <v>105.86620200700996</v>
      </c>
      <c r="D32" s="110">
        <v>0.009840695483083256</v>
      </c>
      <c r="E32" s="37">
        <v>10652.13379799302</v>
      </c>
      <c r="F32" s="110">
        <v>0.9901593045169167</v>
      </c>
      <c r="G32" s="37">
        <v>10758.00000000003</v>
      </c>
      <c r="H32" s="38">
        <v>1</v>
      </c>
      <c r="I32" s="105"/>
      <c r="K32" s="97"/>
      <c r="L32" s="97"/>
      <c r="M32" s="97"/>
      <c r="N32" s="97"/>
      <c r="O32" s="97"/>
      <c r="P32" s="97"/>
    </row>
    <row r="33" spans="1:16" ht="17.25">
      <c r="A33" s="241"/>
      <c r="B33" s="28" t="s">
        <v>145</v>
      </c>
      <c r="C33" s="37">
        <v>203.94814097911123</v>
      </c>
      <c r="D33" s="110">
        <v>0.06294695709231829</v>
      </c>
      <c r="E33" s="37">
        <v>3036.051859020889</v>
      </c>
      <c r="F33" s="110">
        <v>0.937053042907682</v>
      </c>
      <c r="G33" s="37">
        <v>3239.9999999999995</v>
      </c>
      <c r="H33" s="38">
        <v>1</v>
      </c>
      <c r="I33" s="105"/>
      <c r="K33" s="97"/>
      <c r="L33" s="97"/>
      <c r="M33" s="97"/>
      <c r="N33" s="97"/>
      <c r="O33" s="97"/>
      <c r="P33" s="97"/>
    </row>
    <row r="34" spans="1:16" ht="17.25">
      <c r="A34" s="190" t="s">
        <v>362</v>
      </c>
      <c r="B34" s="190"/>
      <c r="C34" s="190"/>
      <c r="D34" s="190"/>
      <c r="E34" s="190"/>
      <c r="F34" s="190"/>
      <c r="G34" s="190"/>
      <c r="H34" s="53"/>
      <c r="I34" s="53"/>
      <c r="J34" s="53"/>
      <c r="K34" s="97"/>
      <c r="L34" s="97"/>
      <c r="M34" s="97"/>
      <c r="N34" s="97"/>
      <c r="O34" s="97"/>
      <c r="P34" s="97"/>
    </row>
    <row r="35" spans="1:16" ht="11.25" customHeight="1">
      <c r="A35" s="98"/>
      <c r="B35" s="98"/>
      <c r="C35" s="98"/>
      <c r="D35" s="98"/>
      <c r="E35" s="98"/>
      <c r="F35" s="98"/>
      <c r="G35" s="98"/>
      <c r="H35" s="53"/>
      <c r="I35" s="53"/>
      <c r="J35" s="53"/>
      <c r="K35" s="97"/>
      <c r="L35" s="97"/>
      <c r="M35" s="97"/>
      <c r="N35" s="97"/>
      <c r="O35" s="97"/>
      <c r="P35" s="97"/>
    </row>
    <row r="36" spans="1:16" ht="11.25" customHeight="1">
      <c r="A36" s="98"/>
      <c r="B36" s="98"/>
      <c r="C36" s="98"/>
      <c r="D36" s="98"/>
      <c r="E36" s="98"/>
      <c r="F36" s="98"/>
      <c r="G36" s="98"/>
      <c r="H36" s="53"/>
      <c r="I36" s="53"/>
      <c r="J36" s="53"/>
      <c r="K36" s="97"/>
      <c r="L36" s="97"/>
      <c r="M36" s="97"/>
      <c r="N36" s="97"/>
      <c r="O36" s="97"/>
      <c r="P36" s="97"/>
    </row>
    <row r="37" spans="1:16" ht="11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1:8" ht="18" customHeight="1">
      <c r="A38" s="221" t="s">
        <v>150</v>
      </c>
      <c r="B38" s="221"/>
      <c r="C38" s="148"/>
      <c r="D38" s="148"/>
      <c r="E38" s="148"/>
      <c r="F38" s="148"/>
      <c r="G38" s="148"/>
      <c r="H38" s="148"/>
    </row>
    <row r="39" spans="1:16" ht="17.25">
      <c r="A39" s="123" t="s">
        <v>367</v>
      </c>
      <c r="B39" s="123"/>
      <c r="C39" s="123"/>
      <c r="D39" s="123"/>
      <c r="E39" s="123"/>
      <c r="F39" s="123"/>
      <c r="G39" s="123"/>
      <c r="H39" s="123"/>
      <c r="I39" s="106"/>
      <c r="J39" s="106"/>
      <c r="K39" s="106"/>
      <c r="L39" s="106"/>
      <c r="M39" s="106"/>
      <c r="N39" s="106"/>
      <c r="O39" s="106"/>
      <c r="P39" s="106"/>
    </row>
    <row r="40" spans="1:16" ht="11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16" ht="17.25" customHeight="1">
      <c r="A41" s="191" t="s">
        <v>352</v>
      </c>
      <c r="B41" s="191"/>
      <c r="C41" s="244" t="s">
        <v>152</v>
      </c>
      <c r="D41" s="244"/>
      <c r="E41" s="244"/>
      <c r="F41" s="244"/>
      <c r="G41" s="244"/>
      <c r="H41" s="244"/>
      <c r="J41" s="7"/>
      <c r="K41" s="97"/>
      <c r="L41" s="97"/>
      <c r="M41" s="97"/>
      <c r="N41" s="97"/>
      <c r="O41" s="97"/>
      <c r="P41" s="97"/>
    </row>
    <row r="42" spans="1:16" ht="17.25">
      <c r="A42" s="191"/>
      <c r="B42" s="191"/>
      <c r="C42" s="244" t="s">
        <v>140</v>
      </c>
      <c r="D42" s="244"/>
      <c r="E42" s="244" t="s">
        <v>81</v>
      </c>
      <c r="F42" s="244"/>
      <c r="G42" s="244" t="s">
        <v>63</v>
      </c>
      <c r="H42" s="244"/>
      <c r="K42" s="97"/>
      <c r="L42" s="97"/>
      <c r="M42" s="97"/>
      <c r="N42" s="97"/>
      <c r="O42" s="97"/>
      <c r="P42" s="97"/>
    </row>
    <row r="43" spans="1:16" ht="17.25">
      <c r="A43" s="191"/>
      <c r="B43" s="191"/>
      <c r="C43" s="99" t="s">
        <v>149</v>
      </c>
      <c r="D43" s="99" t="s">
        <v>59</v>
      </c>
      <c r="E43" s="99" t="s">
        <v>149</v>
      </c>
      <c r="F43" s="99" t="s">
        <v>59</v>
      </c>
      <c r="G43" s="99" t="s">
        <v>149</v>
      </c>
      <c r="H43" s="99" t="s">
        <v>59</v>
      </c>
      <c r="K43" s="97"/>
      <c r="L43" s="97"/>
      <c r="M43" s="97"/>
      <c r="N43" s="97"/>
      <c r="O43" s="97"/>
      <c r="P43" s="97"/>
    </row>
    <row r="44" spans="1:16" ht="17.25">
      <c r="A44" s="245" t="s">
        <v>40</v>
      </c>
      <c r="B44" s="245"/>
      <c r="C44" s="29">
        <v>227.22165400221058</v>
      </c>
      <c r="D44" s="30">
        <v>0.016232437062595396</v>
      </c>
      <c r="E44" s="29">
        <v>13770.778345997805</v>
      </c>
      <c r="F44" s="30">
        <v>0.9837675629374047</v>
      </c>
      <c r="G44" s="29">
        <v>13998.000000000015</v>
      </c>
      <c r="H44" s="30">
        <v>1</v>
      </c>
      <c r="I44" s="105"/>
      <c r="K44" s="97"/>
      <c r="L44" s="97"/>
      <c r="M44" s="97"/>
      <c r="N44" s="97"/>
      <c r="O44" s="97"/>
      <c r="P44" s="97"/>
    </row>
    <row r="45" spans="1:16" ht="17.25">
      <c r="A45" s="239" t="s">
        <v>43</v>
      </c>
      <c r="B45" s="36" t="s">
        <v>191</v>
      </c>
      <c r="C45" s="37">
        <v>31.556170275085464</v>
      </c>
      <c r="D45" s="110">
        <v>0.18240560852650567</v>
      </c>
      <c r="E45" s="37">
        <v>141.4438297249144</v>
      </c>
      <c r="F45" s="110">
        <v>0.817594391473494</v>
      </c>
      <c r="G45" s="37">
        <v>172.99999999999991</v>
      </c>
      <c r="H45" s="38">
        <v>1</v>
      </c>
      <c r="I45" s="105"/>
      <c r="J45" s="105"/>
      <c r="K45" s="97"/>
      <c r="L45" s="97"/>
      <c r="M45" s="97"/>
      <c r="N45" s="97"/>
      <c r="O45" s="97"/>
      <c r="P45" s="97"/>
    </row>
    <row r="46" spans="1:16" ht="17.25">
      <c r="A46" s="240"/>
      <c r="B46" s="36" t="s">
        <v>182</v>
      </c>
      <c r="C46" s="37">
        <v>97</v>
      </c>
      <c r="D46" s="110">
        <v>0.051377118644067875</v>
      </c>
      <c r="E46" s="37">
        <v>1790.9999999999975</v>
      </c>
      <c r="F46" s="110">
        <v>0.9486228813559323</v>
      </c>
      <c r="G46" s="37">
        <v>1887.999999999997</v>
      </c>
      <c r="H46" s="38">
        <v>1</v>
      </c>
      <c r="I46" s="105"/>
      <c r="J46" s="105"/>
      <c r="K46" s="97"/>
      <c r="L46" s="97"/>
      <c r="M46" s="97"/>
      <c r="N46" s="97"/>
      <c r="O46" s="97"/>
      <c r="P46" s="97"/>
    </row>
    <row r="47" spans="1:16" ht="28.5">
      <c r="A47" s="240"/>
      <c r="B47" s="36" t="s">
        <v>144</v>
      </c>
      <c r="C47" s="37">
        <v>3</v>
      </c>
      <c r="D47" s="110">
        <v>0.08333333333333337</v>
      </c>
      <c r="E47" s="37">
        <v>33</v>
      </c>
      <c r="F47" s="110">
        <v>0.9166666666666669</v>
      </c>
      <c r="G47" s="37">
        <v>36</v>
      </c>
      <c r="H47" s="38">
        <v>1</v>
      </c>
      <c r="I47" s="105"/>
      <c r="J47" s="105"/>
      <c r="K47" s="97"/>
      <c r="L47" s="97"/>
      <c r="M47" s="97"/>
      <c r="N47" s="97"/>
      <c r="O47" s="97"/>
      <c r="P47" s="97"/>
    </row>
    <row r="48" spans="1:16" ht="28.5">
      <c r="A48" s="240"/>
      <c r="B48" s="36" t="s">
        <v>61</v>
      </c>
      <c r="C48" s="37">
        <v>6.91289966923925</v>
      </c>
      <c r="D48" s="110">
        <v>0.0886269188364006</v>
      </c>
      <c r="E48" s="37">
        <v>71.0871003307608</v>
      </c>
      <c r="F48" s="110">
        <v>0.9113730811635997</v>
      </c>
      <c r="G48" s="37">
        <v>78.00000000000003</v>
      </c>
      <c r="H48" s="38">
        <v>1</v>
      </c>
      <c r="I48" s="105"/>
      <c r="J48" s="105"/>
      <c r="K48" s="97"/>
      <c r="L48" s="97"/>
      <c r="M48" s="97"/>
      <c r="N48" s="97"/>
      <c r="O48" s="97"/>
      <c r="P48" s="97"/>
    </row>
    <row r="49" spans="1:16" ht="17.25">
      <c r="A49" s="240"/>
      <c r="B49" s="36" t="s">
        <v>183</v>
      </c>
      <c r="C49" s="37">
        <v>4.966581604086009</v>
      </c>
      <c r="D49" s="110">
        <v>0.006286812157070899</v>
      </c>
      <c r="E49" s="37">
        <v>785.0334183959138</v>
      </c>
      <c r="F49" s="110">
        <v>0.9937131878429291</v>
      </c>
      <c r="G49" s="37">
        <v>790</v>
      </c>
      <c r="H49" s="38">
        <v>1</v>
      </c>
      <c r="I49" s="105"/>
      <c r="J49" s="105"/>
      <c r="K49" s="97"/>
      <c r="L49" s="97"/>
      <c r="M49" s="97"/>
      <c r="N49" s="97"/>
      <c r="O49" s="97"/>
      <c r="P49" s="97"/>
    </row>
    <row r="50" spans="1:16" ht="17.25">
      <c r="A50" s="240"/>
      <c r="B50" s="36" t="s">
        <v>184</v>
      </c>
      <c r="C50" s="37">
        <v>39.9077029552017</v>
      </c>
      <c r="D50" s="110">
        <v>0.005503751614287919</v>
      </c>
      <c r="E50" s="37">
        <v>7211.092297044798</v>
      </c>
      <c r="F50" s="110">
        <v>0.9944962483857122</v>
      </c>
      <c r="G50" s="37">
        <v>7251</v>
      </c>
      <c r="H50" s="38">
        <v>1</v>
      </c>
      <c r="I50" s="105"/>
      <c r="J50" s="105"/>
      <c r="K50" s="97"/>
      <c r="L50" s="97"/>
      <c r="M50" s="97"/>
      <c r="N50" s="97"/>
      <c r="O50" s="97"/>
      <c r="P50" s="97"/>
    </row>
    <row r="51" spans="1:16" ht="17.25">
      <c r="A51" s="240"/>
      <c r="B51" s="36" t="s">
        <v>41</v>
      </c>
      <c r="C51" s="37">
        <v>3</v>
      </c>
      <c r="D51" s="110">
        <v>0.0035671819262782433</v>
      </c>
      <c r="E51" s="37">
        <v>837.9999999999992</v>
      </c>
      <c r="F51" s="110">
        <v>0.9964328180737217</v>
      </c>
      <c r="G51" s="37">
        <v>840.9999999999992</v>
      </c>
      <c r="H51" s="38">
        <v>1</v>
      </c>
      <c r="I51" s="105"/>
      <c r="J51" s="105"/>
      <c r="K51" s="97"/>
      <c r="L51" s="97"/>
      <c r="M51" s="97"/>
      <c r="N51" s="97"/>
      <c r="O51" s="97"/>
      <c r="P51" s="97"/>
    </row>
    <row r="52" spans="1:16" ht="28.5">
      <c r="A52" s="240"/>
      <c r="B52" s="36" t="s">
        <v>192</v>
      </c>
      <c r="C52" s="37">
        <v>23.0567006528276</v>
      </c>
      <c r="D52" s="110">
        <v>0.07029481906349892</v>
      </c>
      <c r="E52" s="37">
        <v>304.94329934717166</v>
      </c>
      <c r="F52" s="110">
        <v>0.9297051809365009</v>
      </c>
      <c r="G52" s="37">
        <v>327.9999999999993</v>
      </c>
      <c r="H52" s="38">
        <v>1</v>
      </c>
      <c r="I52" s="105"/>
      <c r="J52" s="105"/>
      <c r="K52" s="97"/>
      <c r="L52" s="97"/>
      <c r="M52" s="97"/>
      <c r="N52" s="97"/>
      <c r="O52" s="97"/>
      <c r="P52" s="97"/>
    </row>
    <row r="53" spans="1:16" ht="17.25">
      <c r="A53" s="240"/>
      <c r="B53" s="36" t="s">
        <v>60</v>
      </c>
      <c r="C53" s="37">
        <v>1</v>
      </c>
      <c r="D53" s="110">
        <v>0.003875968992248061</v>
      </c>
      <c r="E53" s="37">
        <v>257.00000000000006</v>
      </c>
      <c r="F53" s="110">
        <v>0.9961240310077519</v>
      </c>
      <c r="G53" s="37">
        <v>258.00000000000006</v>
      </c>
      <c r="H53" s="38">
        <v>1</v>
      </c>
      <c r="I53" s="105"/>
      <c r="J53" s="105"/>
      <c r="K53" s="97"/>
      <c r="L53" s="97"/>
      <c r="M53" s="97"/>
      <c r="N53" s="97"/>
      <c r="O53" s="97"/>
      <c r="P53" s="97"/>
    </row>
    <row r="54" spans="1:16" ht="17.25">
      <c r="A54" s="240"/>
      <c r="B54" s="36" t="s">
        <v>187</v>
      </c>
      <c r="C54" s="37">
        <v>0</v>
      </c>
      <c r="D54" s="110">
        <v>0</v>
      </c>
      <c r="E54" s="37">
        <v>55</v>
      </c>
      <c r="F54" s="110">
        <v>1</v>
      </c>
      <c r="G54" s="37">
        <v>55</v>
      </c>
      <c r="H54" s="38">
        <v>1</v>
      </c>
      <c r="I54" s="105"/>
      <c r="J54" s="105"/>
      <c r="K54" s="97"/>
      <c r="L54" s="97"/>
      <c r="M54" s="97"/>
      <c r="N54" s="97"/>
      <c r="O54" s="97"/>
      <c r="P54" s="97"/>
    </row>
    <row r="55" spans="1:16" ht="17.25">
      <c r="A55" s="240"/>
      <c r="B55" s="36" t="s">
        <v>142</v>
      </c>
      <c r="C55" s="37">
        <v>0</v>
      </c>
      <c r="D55" s="110">
        <v>0</v>
      </c>
      <c r="E55" s="37">
        <v>244.99999999999983</v>
      </c>
      <c r="F55" s="110">
        <v>1</v>
      </c>
      <c r="G55" s="37">
        <v>244.99999999999983</v>
      </c>
      <c r="H55" s="38">
        <v>1</v>
      </c>
      <c r="I55" s="105"/>
      <c r="J55" s="105"/>
      <c r="K55" s="97"/>
      <c r="L55" s="97"/>
      <c r="M55" s="97"/>
      <c r="N55" s="97"/>
      <c r="O55" s="97"/>
      <c r="P55" s="97"/>
    </row>
    <row r="56" spans="1:16" ht="28.5">
      <c r="A56" s="240"/>
      <c r="B56" s="36" t="s">
        <v>188</v>
      </c>
      <c r="C56" s="37">
        <v>2</v>
      </c>
      <c r="D56" s="110">
        <v>0.0027932960893854736</v>
      </c>
      <c r="E56" s="37">
        <v>714.0000000000003</v>
      </c>
      <c r="F56" s="110">
        <v>0.9972067039106145</v>
      </c>
      <c r="G56" s="37">
        <v>716.0000000000003</v>
      </c>
      <c r="H56" s="38">
        <v>1</v>
      </c>
      <c r="I56" s="105"/>
      <c r="J56" s="105"/>
      <c r="K56" s="97"/>
      <c r="L56" s="97"/>
      <c r="M56" s="97"/>
      <c r="N56" s="97"/>
      <c r="O56" s="97"/>
      <c r="P56" s="97"/>
    </row>
    <row r="57" spans="1:16" ht="28.5">
      <c r="A57" s="240"/>
      <c r="B57" s="36" t="s">
        <v>82</v>
      </c>
      <c r="C57" s="37">
        <v>1</v>
      </c>
      <c r="D57" s="110">
        <v>0.001945525291828795</v>
      </c>
      <c r="E57" s="37">
        <v>512.9999999999997</v>
      </c>
      <c r="F57" s="110">
        <v>0.9980544747081711</v>
      </c>
      <c r="G57" s="37">
        <v>513.9999999999997</v>
      </c>
      <c r="H57" s="38">
        <v>1</v>
      </c>
      <c r="I57" s="105"/>
      <c r="J57" s="105"/>
      <c r="K57" s="97"/>
      <c r="L57" s="97"/>
      <c r="M57" s="97"/>
      <c r="N57" s="97"/>
      <c r="O57" s="97"/>
      <c r="P57" s="97"/>
    </row>
    <row r="58" spans="1:16" ht="17.25">
      <c r="A58" s="240"/>
      <c r="B58" s="36" t="s">
        <v>51</v>
      </c>
      <c r="C58" s="37">
        <v>5.282982791587</v>
      </c>
      <c r="D58" s="110">
        <v>0.015224734269703164</v>
      </c>
      <c r="E58" s="37">
        <v>341.7170172084131</v>
      </c>
      <c r="F58" s="110">
        <v>0.9847752657302968</v>
      </c>
      <c r="G58" s="37">
        <v>347.0000000000001</v>
      </c>
      <c r="H58" s="38">
        <v>1</v>
      </c>
      <c r="I58" s="105"/>
      <c r="J58" s="105"/>
      <c r="K58" s="97"/>
      <c r="L58" s="97"/>
      <c r="M58" s="97"/>
      <c r="N58" s="97"/>
      <c r="O58" s="97"/>
      <c r="P58" s="97"/>
    </row>
    <row r="59" spans="1:16" ht="17.25">
      <c r="A59" s="240"/>
      <c r="B59" s="36" t="s">
        <v>193</v>
      </c>
      <c r="C59" s="37">
        <v>5.53861605418351</v>
      </c>
      <c r="D59" s="110">
        <v>0.016682578476456354</v>
      </c>
      <c r="E59" s="37">
        <v>326.4613839458165</v>
      </c>
      <c r="F59" s="110">
        <v>0.9833174215235435</v>
      </c>
      <c r="G59" s="37">
        <v>332.00000000000006</v>
      </c>
      <c r="H59" s="38">
        <v>1</v>
      </c>
      <c r="I59" s="105"/>
      <c r="J59" s="105"/>
      <c r="K59" s="97"/>
      <c r="L59" s="97"/>
      <c r="M59" s="97"/>
      <c r="N59" s="97"/>
      <c r="O59" s="97"/>
      <c r="P59" s="97"/>
    </row>
    <row r="60" spans="1:16" ht="17.25">
      <c r="A60" s="240"/>
      <c r="B60" s="36" t="s">
        <v>143</v>
      </c>
      <c r="C60" s="37">
        <v>1</v>
      </c>
      <c r="D60" s="110">
        <v>0.013698630136986314</v>
      </c>
      <c r="E60" s="37">
        <v>71.99999999999993</v>
      </c>
      <c r="F60" s="110">
        <v>0.9863013698630136</v>
      </c>
      <c r="G60" s="37">
        <v>72.99999999999993</v>
      </c>
      <c r="H60" s="38">
        <v>1</v>
      </c>
      <c r="I60" s="105"/>
      <c r="J60" s="105"/>
      <c r="K60" s="97"/>
      <c r="L60" s="97"/>
      <c r="M60" s="97"/>
      <c r="N60" s="97"/>
      <c r="O60" s="97"/>
      <c r="P60" s="97"/>
    </row>
    <row r="61" spans="1:16" ht="17.25">
      <c r="A61" s="240"/>
      <c r="B61" s="36" t="s">
        <v>190</v>
      </c>
      <c r="C61" s="37">
        <v>2</v>
      </c>
      <c r="D61" s="110">
        <v>0.027397260273972587</v>
      </c>
      <c r="E61" s="37">
        <v>71.00000000000004</v>
      </c>
      <c r="F61" s="110">
        <v>0.9726027397260275</v>
      </c>
      <c r="G61" s="37">
        <v>73.00000000000004</v>
      </c>
      <c r="H61" s="38">
        <v>1</v>
      </c>
      <c r="I61" s="105"/>
      <c r="J61" s="105"/>
      <c r="K61" s="97"/>
      <c r="L61" s="97"/>
      <c r="M61" s="97"/>
      <c r="N61" s="97"/>
      <c r="O61" s="97"/>
      <c r="P61" s="97"/>
    </row>
    <row r="62" spans="1:16" ht="17.25">
      <c r="A62" s="239" t="s">
        <v>147</v>
      </c>
      <c r="B62" s="28" t="s">
        <v>146</v>
      </c>
      <c r="C62" s="37">
        <v>81.22165400221056</v>
      </c>
      <c r="D62" s="110">
        <v>0.007549884179420927</v>
      </c>
      <c r="E62" s="37">
        <v>10676.778345997818</v>
      </c>
      <c r="F62" s="110">
        <v>0.992450115820579</v>
      </c>
      <c r="G62" s="37">
        <v>10758.00000000003</v>
      </c>
      <c r="H62" s="38">
        <v>1</v>
      </c>
      <c r="I62" s="105"/>
      <c r="K62" s="97"/>
      <c r="L62" s="97"/>
      <c r="M62" s="97"/>
      <c r="N62" s="97"/>
      <c r="O62" s="97"/>
      <c r="P62" s="97"/>
    </row>
    <row r="63" spans="1:16" ht="17.25">
      <c r="A63" s="241"/>
      <c r="B63" s="28" t="s">
        <v>145</v>
      </c>
      <c r="C63" s="37">
        <v>146</v>
      </c>
      <c r="D63" s="110">
        <v>0.045061728395061736</v>
      </c>
      <c r="E63" s="37">
        <v>3094</v>
      </c>
      <c r="F63" s="110">
        <v>0.9549382716049384</v>
      </c>
      <c r="G63" s="37">
        <v>3239.9999999999995</v>
      </c>
      <c r="H63" s="38">
        <v>1</v>
      </c>
      <c r="I63" s="105"/>
      <c r="K63" s="97"/>
      <c r="L63" s="97"/>
      <c r="M63" s="97"/>
      <c r="N63" s="97"/>
      <c r="O63" s="97"/>
      <c r="P63" s="97"/>
    </row>
    <row r="64" spans="1:16" ht="17.25">
      <c r="A64" s="190" t="s">
        <v>362</v>
      </c>
      <c r="B64" s="190"/>
      <c r="C64" s="190"/>
      <c r="D64" s="190"/>
      <c r="E64" s="190"/>
      <c r="F64" s="190"/>
      <c r="G64" s="190"/>
      <c r="H64" s="53"/>
      <c r="I64" s="53"/>
      <c r="J64" s="53"/>
      <c r="K64" s="97"/>
      <c r="L64" s="97"/>
      <c r="M64" s="97"/>
      <c r="N64" s="97"/>
      <c r="O64" s="97"/>
      <c r="P64" s="97"/>
    </row>
    <row r="68" spans="1:16" ht="18" customHeight="1">
      <c r="A68" s="221" t="s">
        <v>153</v>
      </c>
      <c r="B68" s="221"/>
      <c r="C68" s="148"/>
      <c r="D68" s="148"/>
      <c r="E68" s="148"/>
      <c r="F68" s="148"/>
      <c r="G68" s="148"/>
      <c r="H68" s="148"/>
      <c r="I68" s="121"/>
      <c r="J68" s="121"/>
      <c r="K68" s="121"/>
      <c r="L68" s="121"/>
      <c r="M68" s="121"/>
      <c r="N68" s="121"/>
      <c r="O68" s="121"/>
      <c r="P68" s="121"/>
    </row>
    <row r="69" spans="1:16" ht="17.25">
      <c r="A69" s="195" t="s">
        <v>353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</row>
    <row r="71" spans="1:6" ht="27">
      <c r="A71" s="191" t="s">
        <v>151</v>
      </c>
      <c r="B71" s="191"/>
      <c r="C71" s="32" t="s">
        <v>154</v>
      </c>
      <c r="D71" s="32" t="s">
        <v>156</v>
      </c>
      <c r="E71" s="32" t="s">
        <v>157</v>
      </c>
      <c r="F71" s="32" t="s">
        <v>90</v>
      </c>
    </row>
    <row r="72" spans="1:7" ht="15">
      <c r="A72" s="191"/>
      <c r="B72" s="191"/>
      <c r="C72" s="32" t="s">
        <v>155</v>
      </c>
      <c r="D72" s="32" t="s">
        <v>369</v>
      </c>
      <c r="E72" s="32" t="s">
        <v>158</v>
      </c>
      <c r="F72" s="32" t="s">
        <v>141</v>
      </c>
      <c r="G72" s="31"/>
    </row>
    <row r="73" spans="1:9" ht="13.5">
      <c r="A73" s="249" t="s">
        <v>40</v>
      </c>
      <c r="B73" s="249"/>
      <c r="C73" s="65">
        <v>103071989000.65747</v>
      </c>
      <c r="D73" s="65">
        <v>30820969031.00636</v>
      </c>
      <c r="E73" s="65">
        <f>C73/D73</f>
        <v>3.3442163644162357</v>
      </c>
      <c r="F73" s="29">
        <v>12572.182133633016</v>
      </c>
      <c r="I73" s="111"/>
    </row>
    <row r="74" spans="1:9" ht="17.25" customHeight="1">
      <c r="A74" s="242" t="s">
        <v>43</v>
      </c>
      <c r="B74" s="36" t="s">
        <v>191</v>
      </c>
      <c r="C74" s="64">
        <v>21209601718.753452</v>
      </c>
      <c r="D74" s="64">
        <v>6297703327.441002</v>
      </c>
      <c r="E74" s="64">
        <f aca="true" t="shared" si="0" ref="E74:E92">C74/D74</f>
        <v>3.3678311943239354</v>
      </c>
      <c r="F74" s="28">
        <v>159.91061622940808</v>
      </c>
      <c r="I74" s="111"/>
    </row>
    <row r="75" spans="1:9" ht="17.25" customHeight="1">
      <c r="A75" s="248"/>
      <c r="B75" s="36" t="s">
        <v>182</v>
      </c>
      <c r="C75" s="64">
        <v>42477852449.14102</v>
      </c>
      <c r="D75" s="64">
        <v>7169289955.753896</v>
      </c>
      <c r="E75" s="64">
        <f t="shared" si="0"/>
        <v>5.924973422932816</v>
      </c>
      <c r="F75" s="28">
        <v>1859.0968557434005</v>
      </c>
      <c r="I75" s="111"/>
    </row>
    <row r="76" spans="1:9" ht="28.5" customHeight="1">
      <c r="A76" s="248"/>
      <c r="B76" s="36" t="s">
        <v>61</v>
      </c>
      <c r="C76" s="64">
        <v>1128683106.387863</v>
      </c>
      <c r="D76" s="64">
        <v>496156072.06750005</v>
      </c>
      <c r="E76" s="64">
        <f t="shared" si="0"/>
        <v>2.274854969898081</v>
      </c>
      <c r="F76" s="28">
        <v>68.5555555555556</v>
      </c>
      <c r="I76" s="111"/>
    </row>
    <row r="77" spans="1:9" ht="17.25" customHeight="1">
      <c r="A77" s="248"/>
      <c r="B77" s="36" t="s">
        <v>183</v>
      </c>
      <c r="C77" s="64">
        <v>10389448126.561813</v>
      </c>
      <c r="D77" s="64">
        <v>1532180001.4587684</v>
      </c>
      <c r="E77" s="64">
        <f t="shared" si="0"/>
        <v>6.780827394085653</v>
      </c>
      <c r="F77" s="28">
        <v>724.9002856520164</v>
      </c>
      <c r="I77" s="111"/>
    </row>
    <row r="78" spans="1:9" ht="17.25" customHeight="1">
      <c r="A78" s="248"/>
      <c r="B78" s="36" t="s">
        <v>184</v>
      </c>
      <c r="C78" s="64">
        <v>7782290575.704949</v>
      </c>
      <c r="D78" s="64">
        <v>6919471827.231843</v>
      </c>
      <c r="E78" s="64">
        <f t="shared" si="0"/>
        <v>1.124694307602706</v>
      </c>
      <c r="F78" s="28">
        <v>6308.480935037493</v>
      </c>
      <c r="I78" s="111"/>
    </row>
    <row r="79" spans="1:9" ht="17.25" customHeight="1">
      <c r="A79" s="248"/>
      <c r="B79" s="36" t="s">
        <v>41</v>
      </c>
      <c r="C79" s="64">
        <v>14126018120.046906</v>
      </c>
      <c r="D79" s="64">
        <v>1327584014.4801064</v>
      </c>
      <c r="E79" s="64">
        <f t="shared" si="0"/>
        <v>10.640394857103473</v>
      </c>
      <c r="F79" s="28">
        <v>787.2844449998349</v>
      </c>
      <c r="I79" s="111"/>
    </row>
    <row r="80" spans="1:9" ht="28.5" customHeight="1">
      <c r="A80" s="248"/>
      <c r="B80" s="36" t="s">
        <v>192</v>
      </c>
      <c r="C80" s="64">
        <v>1324167887.7574413</v>
      </c>
      <c r="D80" s="64">
        <v>597712760.1991118</v>
      </c>
      <c r="E80" s="64">
        <f t="shared" si="0"/>
        <v>2.2153916997126357</v>
      </c>
      <c r="F80" s="28">
        <v>323.8178684075398</v>
      </c>
      <c r="I80" s="111"/>
    </row>
    <row r="81" spans="1:9" ht="17.25" customHeight="1">
      <c r="A81" s="248"/>
      <c r="B81" s="36" t="s">
        <v>60</v>
      </c>
      <c r="C81" s="64">
        <v>328350137.6975956</v>
      </c>
      <c r="D81" s="64">
        <v>1970402653.931802</v>
      </c>
      <c r="E81" s="64">
        <f t="shared" si="0"/>
        <v>0.16664113654252122</v>
      </c>
      <c r="F81" s="28">
        <v>240.71702072933513</v>
      </c>
      <c r="I81" s="111"/>
    </row>
    <row r="82" spans="1:9" ht="17.25" customHeight="1">
      <c r="A82" s="248"/>
      <c r="B82" s="36" t="s">
        <v>187</v>
      </c>
      <c r="C82" s="64">
        <v>31885704.17127692</v>
      </c>
      <c r="D82" s="64">
        <v>215131603.3755869</v>
      </c>
      <c r="E82" s="64">
        <f t="shared" si="0"/>
        <v>0.1482148771773404</v>
      </c>
      <c r="F82" s="28">
        <v>42.35211267605632</v>
      </c>
      <c r="I82" s="111"/>
    </row>
    <row r="83" spans="1:9" ht="17.25" customHeight="1">
      <c r="A83" s="248"/>
      <c r="B83" s="36" t="s">
        <v>142</v>
      </c>
      <c r="C83" s="64">
        <v>128771889.38938327</v>
      </c>
      <c r="D83" s="64">
        <v>313084187.06179786</v>
      </c>
      <c r="E83" s="64">
        <f t="shared" si="0"/>
        <v>0.4113011602338311</v>
      </c>
      <c r="F83" s="28">
        <v>194.36249019254123</v>
      </c>
      <c r="I83" s="111"/>
    </row>
    <row r="84" spans="1:9" ht="28.5" customHeight="1">
      <c r="A84" s="248"/>
      <c r="B84" s="36" t="s">
        <v>188</v>
      </c>
      <c r="C84" s="64">
        <v>1232929939.7116313</v>
      </c>
      <c r="D84" s="64">
        <v>721408836.0330985</v>
      </c>
      <c r="E84" s="64">
        <f t="shared" si="0"/>
        <v>1.709058550615069</v>
      </c>
      <c r="F84" s="28">
        <v>598.8175944327276</v>
      </c>
      <c r="I84" s="111"/>
    </row>
    <row r="85" spans="1:9" ht="28.5" customHeight="1">
      <c r="A85" s="248"/>
      <c r="B85" s="36" t="s">
        <v>82</v>
      </c>
      <c r="C85" s="64">
        <v>1923171267.3762162</v>
      </c>
      <c r="D85" s="64">
        <v>1187215848.3941815</v>
      </c>
      <c r="E85" s="64">
        <f t="shared" si="0"/>
        <v>1.619900264958122</v>
      </c>
      <c r="F85" s="28">
        <v>479.5079775205241</v>
      </c>
      <c r="I85" s="111"/>
    </row>
    <row r="86" spans="1:9" ht="17.25" customHeight="1">
      <c r="A86" s="248"/>
      <c r="B86" s="36" t="s">
        <v>51</v>
      </c>
      <c r="C86" s="64">
        <v>389732813.66122824</v>
      </c>
      <c r="D86" s="64">
        <v>1153686093.0986137</v>
      </c>
      <c r="E86" s="64">
        <f t="shared" si="0"/>
        <v>0.337815300013255</v>
      </c>
      <c r="F86" s="28">
        <v>335.9290120769185</v>
      </c>
      <c r="I86" s="111"/>
    </row>
    <row r="87" spans="1:9" ht="17.25" customHeight="1">
      <c r="A87" s="248"/>
      <c r="B87" s="36" t="s">
        <v>193</v>
      </c>
      <c r="C87" s="64">
        <v>344022400.8480031</v>
      </c>
      <c r="D87" s="64">
        <v>688523445.0235391</v>
      </c>
      <c r="E87" s="64">
        <f t="shared" si="0"/>
        <v>0.49965241319595405</v>
      </c>
      <c r="F87" s="28">
        <v>316.2725297200563</v>
      </c>
      <c r="I87" s="111"/>
    </row>
    <row r="88" spans="1:9" ht="17.25" customHeight="1">
      <c r="A88" s="248"/>
      <c r="B88" s="36" t="s">
        <v>143</v>
      </c>
      <c r="C88" s="64">
        <v>157631848.44693756</v>
      </c>
      <c r="D88" s="64">
        <v>111550646.91191165</v>
      </c>
      <c r="E88" s="64">
        <f t="shared" si="0"/>
        <v>1.413096676807396</v>
      </c>
      <c r="F88" s="28">
        <v>62.67108753315643</v>
      </c>
      <c r="I88" s="111"/>
    </row>
    <row r="89" spans="1:9" ht="17.25" customHeight="1">
      <c r="A89" s="248"/>
      <c r="B89" s="36" t="s">
        <v>190</v>
      </c>
      <c r="C89" s="64">
        <v>97431015.00161393</v>
      </c>
      <c r="D89" s="64">
        <v>119867758.54353146</v>
      </c>
      <c r="E89" s="64">
        <f t="shared" si="0"/>
        <v>0.812820863470394</v>
      </c>
      <c r="F89" s="28">
        <v>69.50574712643683</v>
      </c>
      <c r="I89" s="111"/>
    </row>
    <row r="90" spans="1:9" ht="17.25" customHeight="1">
      <c r="A90" s="242" t="s">
        <v>147</v>
      </c>
      <c r="B90" s="33" t="s">
        <v>374</v>
      </c>
      <c r="C90" s="64">
        <v>9010851714.6918</v>
      </c>
      <c r="D90" s="64">
        <v>2109421374.5341933</v>
      </c>
      <c r="E90" s="64">
        <f t="shared" si="0"/>
        <v>4.271717269709374</v>
      </c>
      <c r="F90" s="28">
        <v>5345.848170944057</v>
      </c>
      <c r="I90" s="111"/>
    </row>
    <row r="91" spans="1:9" ht="17.25" customHeight="1">
      <c r="A91" s="248"/>
      <c r="B91" s="33" t="s">
        <v>375</v>
      </c>
      <c r="C91" s="64">
        <v>9490138047.024107</v>
      </c>
      <c r="D91" s="64">
        <v>3210411344.2366924</v>
      </c>
      <c r="E91" s="64">
        <f t="shared" si="0"/>
        <v>2.9560504961648406</v>
      </c>
      <c r="F91" s="28">
        <v>4161.324596390735</v>
      </c>
      <c r="I91" s="111"/>
    </row>
    <row r="92" spans="1:9" ht="17.45" customHeight="1">
      <c r="A92" s="243"/>
      <c r="B92" s="33" t="s">
        <v>145</v>
      </c>
      <c r="C92" s="64">
        <v>84570999238.94128</v>
      </c>
      <c r="D92" s="64">
        <v>25501136312.235386</v>
      </c>
      <c r="E92" s="64">
        <f t="shared" si="0"/>
        <v>3.316361992793408</v>
      </c>
      <c r="F92" s="28">
        <v>3065.0093662982026</v>
      </c>
      <c r="G92" s="109"/>
      <c r="H92" s="180"/>
      <c r="I92" s="111"/>
    </row>
    <row r="93" spans="1:14" ht="14.25" customHeight="1">
      <c r="A93" s="190" t="s">
        <v>362</v>
      </c>
      <c r="B93" s="190"/>
      <c r="C93" s="190"/>
      <c r="D93" s="190"/>
      <c r="E93" s="190"/>
      <c r="F93" s="190"/>
      <c r="G93" s="201"/>
      <c r="H93" s="53"/>
      <c r="I93" s="53"/>
      <c r="J93" s="53"/>
      <c r="K93" s="53"/>
      <c r="L93" s="53"/>
      <c r="M93" s="53"/>
      <c r="N93" s="53"/>
    </row>
    <row r="94" spans="1:14" ht="14.25" customHeight="1">
      <c r="A94" s="104"/>
      <c r="B94" s="104"/>
      <c r="C94" s="104"/>
      <c r="D94" s="104"/>
      <c r="E94" s="104"/>
      <c r="F94" s="104"/>
      <c r="G94" s="104"/>
      <c r="H94" s="53"/>
      <c r="I94" s="53"/>
      <c r="J94" s="53"/>
      <c r="K94" s="53"/>
      <c r="L94" s="53"/>
      <c r="M94" s="53"/>
      <c r="N94" s="53"/>
    </row>
    <row r="97" spans="1:16" ht="18" customHeight="1">
      <c r="A97" s="221" t="s">
        <v>159</v>
      </c>
      <c r="B97" s="221"/>
      <c r="C97" s="148"/>
      <c r="D97" s="148"/>
      <c r="E97" s="148"/>
      <c r="F97" s="148"/>
      <c r="G97" s="148"/>
      <c r="H97" s="148"/>
      <c r="I97" s="121"/>
      <c r="J97" s="121"/>
      <c r="K97" s="121"/>
      <c r="L97" s="121"/>
      <c r="M97" s="121"/>
      <c r="N97" s="121"/>
      <c r="O97" s="121"/>
      <c r="P97" s="121"/>
    </row>
    <row r="98" spans="1:16" ht="17.25">
      <c r="A98" s="195" t="s">
        <v>368</v>
      </c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</row>
    <row r="100" spans="1:8" ht="13.5">
      <c r="A100" s="191" t="s">
        <v>151</v>
      </c>
      <c r="B100" s="191"/>
      <c r="C100" s="244" t="s">
        <v>160</v>
      </c>
      <c r="D100" s="244"/>
      <c r="E100" s="244"/>
      <c r="F100" s="244"/>
      <c r="G100" s="244"/>
      <c r="H100" s="244"/>
    </row>
    <row r="101" spans="1:8" ht="13.5">
      <c r="A101" s="191"/>
      <c r="B101" s="191"/>
      <c r="C101" s="244" t="s">
        <v>140</v>
      </c>
      <c r="D101" s="244"/>
      <c r="E101" s="244" t="s">
        <v>81</v>
      </c>
      <c r="F101" s="244"/>
      <c r="G101" s="244" t="s">
        <v>63</v>
      </c>
      <c r="H101" s="244"/>
    </row>
    <row r="102" spans="1:8" ht="13.5">
      <c r="A102" s="191"/>
      <c r="B102" s="191"/>
      <c r="C102" s="27" t="s">
        <v>149</v>
      </c>
      <c r="D102" s="27" t="s">
        <v>59</v>
      </c>
      <c r="E102" s="27" t="s">
        <v>149</v>
      </c>
      <c r="F102" s="27" t="s">
        <v>59</v>
      </c>
      <c r="G102" s="27" t="s">
        <v>149</v>
      </c>
      <c r="H102" s="27" t="s">
        <v>59</v>
      </c>
    </row>
    <row r="103" spans="1:9" ht="14.25" customHeight="1">
      <c r="A103" s="246" t="s">
        <v>40</v>
      </c>
      <c r="B103" s="247"/>
      <c r="C103" s="29">
        <v>42.87360135310954</v>
      </c>
      <c r="D103" s="30">
        <v>0.003062837644885662</v>
      </c>
      <c r="E103" s="29">
        <v>13955.126398646906</v>
      </c>
      <c r="F103" s="30">
        <v>0.9969371623551144</v>
      </c>
      <c r="G103" s="29">
        <v>13998.000000000015</v>
      </c>
      <c r="H103" s="30">
        <v>1</v>
      </c>
      <c r="I103" s="105"/>
    </row>
    <row r="104" spans="1:9" ht="17.45" customHeight="1">
      <c r="A104" s="239" t="s">
        <v>43</v>
      </c>
      <c r="B104" s="36" t="s">
        <v>191</v>
      </c>
      <c r="C104" s="37">
        <v>1</v>
      </c>
      <c r="D104" s="110">
        <v>0.005780346820809251</v>
      </c>
      <c r="E104" s="37">
        <v>171.99999999999991</v>
      </c>
      <c r="F104" s="110">
        <v>0.9942196531791907</v>
      </c>
      <c r="G104" s="37">
        <v>172.99999999999991</v>
      </c>
      <c r="H104" s="38">
        <v>1</v>
      </c>
      <c r="I104" s="105"/>
    </row>
    <row r="105" spans="1:9" ht="17.45" customHeight="1">
      <c r="A105" s="240"/>
      <c r="B105" s="36" t="s">
        <v>182</v>
      </c>
      <c r="C105" s="37">
        <v>13</v>
      </c>
      <c r="D105" s="110">
        <v>0.006885593220338993</v>
      </c>
      <c r="E105" s="37">
        <v>1874.999999999997</v>
      </c>
      <c r="F105" s="110">
        <v>0.993114406779661</v>
      </c>
      <c r="G105" s="37">
        <v>1887.999999999997</v>
      </c>
      <c r="H105" s="38">
        <v>1</v>
      </c>
      <c r="I105" s="105"/>
    </row>
    <row r="106" spans="1:9" ht="28.5" customHeight="1">
      <c r="A106" s="240"/>
      <c r="B106" s="36" t="s">
        <v>144</v>
      </c>
      <c r="C106" s="37">
        <v>19.69444444444444</v>
      </c>
      <c r="D106" s="110">
        <v>0.547067901234568</v>
      </c>
      <c r="E106" s="37">
        <v>16.305555555555543</v>
      </c>
      <c r="F106" s="110">
        <v>0.452932098765432</v>
      </c>
      <c r="G106" s="37">
        <v>36</v>
      </c>
      <c r="H106" s="38">
        <v>1</v>
      </c>
      <c r="I106" s="105"/>
    </row>
    <row r="107" spans="1:9" ht="28.5" customHeight="1">
      <c r="A107" s="240"/>
      <c r="B107" s="36" t="s">
        <v>61</v>
      </c>
      <c r="C107" s="37">
        <v>1</v>
      </c>
      <c r="D107" s="110">
        <v>0.012820512820512815</v>
      </c>
      <c r="E107" s="37">
        <v>77.00000000000004</v>
      </c>
      <c r="F107" s="110">
        <v>0.9871794871794873</v>
      </c>
      <c r="G107" s="37">
        <v>78.00000000000003</v>
      </c>
      <c r="H107" s="38">
        <v>1</v>
      </c>
      <c r="I107" s="105"/>
    </row>
    <row r="108" spans="1:9" ht="17.45" customHeight="1">
      <c r="A108" s="240"/>
      <c r="B108" s="36" t="s">
        <v>183</v>
      </c>
      <c r="C108" s="37">
        <v>0</v>
      </c>
      <c r="D108" s="110">
        <v>0</v>
      </c>
      <c r="E108" s="37">
        <v>790</v>
      </c>
      <c r="F108" s="110">
        <v>1</v>
      </c>
      <c r="G108" s="37">
        <v>790</v>
      </c>
      <c r="H108" s="38">
        <v>1</v>
      </c>
      <c r="I108" s="105"/>
    </row>
    <row r="109" spans="1:9" ht="17.45" customHeight="1">
      <c r="A109" s="240"/>
      <c r="B109" s="36" t="s">
        <v>184</v>
      </c>
      <c r="C109" s="37">
        <v>1</v>
      </c>
      <c r="D109" s="110">
        <v>0.00013791201213625708</v>
      </c>
      <c r="E109" s="37">
        <v>7250</v>
      </c>
      <c r="F109" s="110">
        <v>0.9998620879878638</v>
      </c>
      <c r="G109" s="37">
        <v>7251</v>
      </c>
      <c r="H109" s="38">
        <v>1</v>
      </c>
      <c r="I109" s="105"/>
    </row>
    <row r="110" spans="1:9" ht="17.45" customHeight="1">
      <c r="A110" s="240"/>
      <c r="B110" s="36" t="s">
        <v>41</v>
      </c>
      <c r="C110" s="37">
        <v>1</v>
      </c>
      <c r="D110" s="110">
        <v>0.001189060642092748</v>
      </c>
      <c r="E110" s="37">
        <v>839.9999999999992</v>
      </c>
      <c r="F110" s="110">
        <v>0.9988109393579073</v>
      </c>
      <c r="G110" s="37">
        <v>840.9999999999992</v>
      </c>
      <c r="H110" s="38">
        <v>1</v>
      </c>
      <c r="I110" s="105"/>
    </row>
    <row r="111" spans="1:9" ht="28.5" customHeight="1">
      <c r="A111" s="240"/>
      <c r="B111" s="36" t="s">
        <v>192</v>
      </c>
      <c r="C111" s="37">
        <v>0</v>
      </c>
      <c r="D111" s="110">
        <v>0</v>
      </c>
      <c r="E111" s="37">
        <v>327.9999999999993</v>
      </c>
      <c r="F111" s="110">
        <v>1</v>
      </c>
      <c r="G111" s="37">
        <v>327.9999999999993</v>
      </c>
      <c r="H111" s="38">
        <v>1</v>
      </c>
      <c r="I111" s="105"/>
    </row>
    <row r="112" spans="1:9" ht="17.45" customHeight="1">
      <c r="A112" s="240"/>
      <c r="B112" s="36" t="s">
        <v>60</v>
      </c>
      <c r="C112" s="37">
        <v>1</v>
      </c>
      <c r="D112" s="110">
        <v>0.003875968992248061</v>
      </c>
      <c r="E112" s="37">
        <v>257.00000000000006</v>
      </c>
      <c r="F112" s="110">
        <v>0.9961240310077519</v>
      </c>
      <c r="G112" s="37">
        <v>258.00000000000006</v>
      </c>
      <c r="H112" s="38">
        <v>1</v>
      </c>
      <c r="I112" s="105"/>
    </row>
    <row r="113" spans="1:9" ht="17.45" customHeight="1">
      <c r="A113" s="240"/>
      <c r="B113" s="36" t="s">
        <v>187</v>
      </c>
      <c r="C113" s="37">
        <v>0</v>
      </c>
      <c r="D113" s="110">
        <v>0</v>
      </c>
      <c r="E113" s="37">
        <v>55</v>
      </c>
      <c r="F113" s="110">
        <v>1</v>
      </c>
      <c r="G113" s="37">
        <v>55</v>
      </c>
      <c r="H113" s="38">
        <v>1</v>
      </c>
      <c r="I113" s="105"/>
    </row>
    <row r="114" spans="1:9" ht="17.45" customHeight="1">
      <c r="A114" s="240"/>
      <c r="B114" s="36" t="s">
        <v>142</v>
      </c>
      <c r="C114" s="37">
        <v>0</v>
      </c>
      <c r="D114" s="110">
        <v>0</v>
      </c>
      <c r="E114" s="37">
        <v>244.99999999999983</v>
      </c>
      <c r="F114" s="110">
        <v>1</v>
      </c>
      <c r="G114" s="37">
        <v>244.99999999999983</v>
      </c>
      <c r="H114" s="38">
        <v>1</v>
      </c>
      <c r="I114" s="105"/>
    </row>
    <row r="115" spans="1:9" ht="28.5" customHeight="1">
      <c r="A115" s="240"/>
      <c r="B115" s="36" t="s">
        <v>188</v>
      </c>
      <c r="C115" s="37">
        <v>0</v>
      </c>
      <c r="D115" s="110">
        <v>0</v>
      </c>
      <c r="E115" s="37">
        <v>716.0000000000003</v>
      </c>
      <c r="F115" s="110">
        <v>1</v>
      </c>
      <c r="G115" s="37">
        <v>716.0000000000003</v>
      </c>
      <c r="H115" s="38">
        <v>1</v>
      </c>
      <c r="I115" s="105"/>
    </row>
    <row r="116" spans="1:9" ht="28.5" customHeight="1">
      <c r="A116" s="240"/>
      <c r="B116" s="36" t="s">
        <v>82</v>
      </c>
      <c r="C116" s="37">
        <v>4.1791569086651</v>
      </c>
      <c r="D116" s="110">
        <v>0.008130655464328994</v>
      </c>
      <c r="E116" s="37">
        <v>509.82084309133455</v>
      </c>
      <c r="F116" s="110">
        <v>0.991869344535671</v>
      </c>
      <c r="G116" s="37">
        <v>513.9999999999997</v>
      </c>
      <c r="H116" s="38">
        <v>1</v>
      </c>
      <c r="I116" s="105"/>
    </row>
    <row r="117" spans="1:9" ht="17.45" customHeight="1">
      <c r="A117" s="240"/>
      <c r="B117" s="36" t="s">
        <v>51</v>
      </c>
      <c r="C117" s="37">
        <v>1</v>
      </c>
      <c r="D117" s="110">
        <v>0.002881844380403457</v>
      </c>
      <c r="E117" s="37">
        <v>346.0000000000001</v>
      </c>
      <c r="F117" s="110">
        <v>0.9971181556195965</v>
      </c>
      <c r="G117" s="37">
        <v>347.0000000000001</v>
      </c>
      <c r="H117" s="38">
        <v>1</v>
      </c>
      <c r="I117" s="105"/>
    </row>
    <row r="118" spans="1:9" ht="17.45" customHeight="1">
      <c r="A118" s="240"/>
      <c r="B118" s="36" t="s">
        <v>193</v>
      </c>
      <c r="C118" s="37">
        <v>0</v>
      </c>
      <c r="D118" s="110">
        <v>0</v>
      </c>
      <c r="E118" s="37">
        <v>332.00000000000006</v>
      </c>
      <c r="F118" s="110">
        <v>1</v>
      </c>
      <c r="G118" s="37">
        <v>332.00000000000006</v>
      </c>
      <c r="H118" s="38">
        <v>1</v>
      </c>
      <c r="I118" s="105"/>
    </row>
    <row r="119" spans="1:9" ht="17.45" customHeight="1">
      <c r="A119" s="240"/>
      <c r="B119" s="36" t="s">
        <v>143</v>
      </c>
      <c r="C119" s="37">
        <v>0</v>
      </c>
      <c r="D119" s="110">
        <v>0</v>
      </c>
      <c r="E119" s="37">
        <v>72.99999999999993</v>
      </c>
      <c r="F119" s="110">
        <v>1</v>
      </c>
      <c r="G119" s="37">
        <v>72.99999999999993</v>
      </c>
      <c r="H119" s="38">
        <v>1</v>
      </c>
      <c r="I119" s="105"/>
    </row>
    <row r="120" spans="1:9" ht="17.45" customHeight="1">
      <c r="A120" s="241"/>
      <c r="B120" s="36" t="s">
        <v>190</v>
      </c>
      <c r="C120" s="37">
        <v>0</v>
      </c>
      <c r="D120" s="110">
        <v>0</v>
      </c>
      <c r="E120" s="37">
        <v>73.00000000000004</v>
      </c>
      <c r="F120" s="110">
        <v>1</v>
      </c>
      <c r="G120" s="37">
        <v>73.00000000000004</v>
      </c>
      <c r="H120" s="38">
        <v>1</v>
      </c>
      <c r="I120" s="105"/>
    </row>
    <row r="121" spans="1:9" ht="17.45" customHeight="1">
      <c r="A121" s="242" t="s">
        <v>147</v>
      </c>
      <c r="B121" s="33" t="s">
        <v>146</v>
      </c>
      <c r="C121" s="37">
        <v>5.4291569086651</v>
      </c>
      <c r="D121" s="110">
        <v>0.0005702459648608971</v>
      </c>
      <c r="E121" s="37">
        <v>9515.299165981723</v>
      </c>
      <c r="F121" s="110">
        <v>0.9994297540351391</v>
      </c>
      <c r="G121" s="37">
        <v>9520.728322890389</v>
      </c>
      <c r="H121" s="38">
        <v>1</v>
      </c>
      <c r="I121" s="105"/>
    </row>
    <row r="122" spans="1:9" ht="17.45" customHeight="1">
      <c r="A122" s="243"/>
      <c r="B122" s="33" t="s">
        <v>145</v>
      </c>
      <c r="C122" s="37">
        <v>34</v>
      </c>
      <c r="D122" s="110">
        <v>0.011024609837943155</v>
      </c>
      <c r="E122" s="37">
        <v>3050.0093662982026</v>
      </c>
      <c r="F122" s="110">
        <v>0.9889753901620569</v>
      </c>
      <c r="G122" s="37">
        <v>3084.009366298202</v>
      </c>
      <c r="H122" s="38">
        <v>1</v>
      </c>
      <c r="I122" s="105"/>
    </row>
    <row r="123" spans="1:14" ht="14.25" customHeight="1">
      <c r="A123" s="190" t="s">
        <v>362</v>
      </c>
      <c r="B123" s="190"/>
      <c r="C123" s="190"/>
      <c r="D123" s="190"/>
      <c r="E123" s="190"/>
      <c r="F123" s="190"/>
      <c r="G123" s="190"/>
      <c r="H123" s="53"/>
      <c r="I123" s="53"/>
      <c r="J123" s="53"/>
      <c r="K123" s="53"/>
      <c r="L123" s="53"/>
      <c r="M123" s="53"/>
      <c r="N123" s="53"/>
    </row>
    <row r="127" spans="1:16" ht="18" customHeight="1">
      <c r="A127" s="221" t="s">
        <v>161</v>
      </c>
      <c r="B127" s="221"/>
      <c r="C127" s="148"/>
      <c r="D127" s="148"/>
      <c r="E127" s="148"/>
      <c r="F127" s="148"/>
      <c r="G127" s="148"/>
      <c r="H127" s="148"/>
      <c r="I127" s="121"/>
      <c r="J127" s="121"/>
      <c r="K127" s="121"/>
      <c r="L127" s="121"/>
      <c r="M127" s="121"/>
      <c r="N127" s="121"/>
      <c r="O127" s="121"/>
      <c r="P127" s="121"/>
    </row>
    <row r="128" spans="1:16" ht="18.75">
      <c r="A128" s="195" t="s">
        <v>354</v>
      </c>
      <c r="B128" s="195"/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</row>
    <row r="130" spans="1:6" ht="40.5">
      <c r="A130" s="191" t="s">
        <v>148</v>
      </c>
      <c r="B130" s="191"/>
      <c r="C130" s="10" t="s">
        <v>163</v>
      </c>
      <c r="D130" s="10" t="s">
        <v>156</v>
      </c>
      <c r="E130" s="10" t="s">
        <v>164</v>
      </c>
      <c r="F130" s="11" t="s">
        <v>90</v>
      </c>
    </row>
    <row r="131" spans="1:7" ht="15">
      <c r="A131" s="191"/>
      <c r="B131" s="191"/>
      <c r="C131" s="11" t="s">
        <v>165</v>
      </c>
      <c r="D131" s="11" t="s">
        <v>369</v>
      </c>
      <c r="E131" s="11" t="s">
        <v>166</v>
      </c>
      <c r="F131" s="11" t="s">
        <v>141</v>
      </c>
      <c r="G131" s="31"/>
    </row>
    <row r="132" spans="1:7" ht="15">
      <c r="A132" s="238" t="s">
        <v>40</v>
      </c>
      <c r="B132" s="238"/>
      <c r="C132" s="65">
        <v>9273245198.086546</v>
      </c>
      <c r="D132" s="65">
        <v>30597129590.937595</v>
      </c>
      <c r="E132" s="65">
        <f>C132/D132</f>
        <v>0.3030756584706933</v>
      </c>
      <c r="F132" s="29">
        <v>11265.903290944263</v>
      </c>
      <c r="G132" s="31"/>
    </row>
    <row r="133" spans="1:9" ht="17.45" customHeight="1">
      <c r="A133" s="233" t="s">
        <v>43</v>
      </c>
      <c r="B133" s="36" t="s">
        <v>191</v>
      </c>
      <c r="C133" s="64">
        <v>1376000023.0867827</v>
      </c>
      <c r="D133" s="64">
        <v>6283843292.797989</v>
      </c>
      <c r="E133" s="64">
        <f aca="true" t="shared" si="1" ref="E133:E151">C133/D133</f>
        <v>0.21897427401855132</v>
      </c>
      <c r="F133" s="28">
        <v>155.37678490829282</v>
      </c>
      <c r="I133" s="105"/>
    </row>
    <row r="134" spans="1:9" ht="17.45" customHeight="1">
      <c r="A134" s="234"/>
      <c r="B134" s="36" t="s">
        <v>182</v>
      </c>
      <c r="C134" s="64">
        <v>2971619602.6593294</v>
      </c>
      <c r="D134" s="64">
        <v>7102512398.185375</v>
      </c>
      <c r="E134" s="64">
        <f t="shared" si="1"/>
        <v>0.418389921208522</v>
      </c>
      <c r="F134" s="28">
        <v>1822.4924773467733</v>
      </c>
      <c r="I134" s="105"/>
    </row>
    <row r="135" spans="1:9" ht="28.5" customHeight="1">
      <c r="A135" s="234"/>
      <c r="B135" s="36" t="s">
        <v>144</v>
      </c>
      <c r="C135" s="64">
        <v>2164047895.9550915</v>
      </c>
      <c r="D135" s="64">
        <v>1553597495.2499998</v>
      </c>
      <c r="E135" s="64">
        <f t="shared" si="1"/>
        <v>1.3929269985124815</v>
      </c>
      <c r="F135" s="28">
        <v>32.55555555555554</v>
      </c>
      <c r="I135" s="105"/>
    </row>
    <row r="136" spans="1:9" ht="28.5" customHeight="1">
      <c r="A136" s="234"/>
      <c r="B136" s="36" t="s">
        <v>61</v>
      </c>
      <c r="C136" s="64">
        <v>75182304.21346769</v>
      </c>
      <c r="D136" s="64">
        <v>496156072.06750005</v>
      </c>
      <c r="E136" s="64">
        <f t="shared" si="1"/>
        <v>0.15152954573382593</v>
      </c>
      <c r="F136" s="28">
        <v>68.5555555555556</v>
      </c>
      <c r="I136" s="105"/>
    </row>
    <row r="137" spans="1:9" ht="17.45" customHeight="1">
      <c r="A137" s="234"/>
      <c r="B137" s="36" t="s">
        <v>183</v>
      </c>
      <c r="C137" s="64">
        <v>759072958.3557243</v>
      </c>
      <c r="D137" s="64">
        <v>1478842351.0406034</v>
      </c>
      <c r="E137" s="64">
        <f t="shared" si="1"/>
        <v>0.5132886259455542</v>
      </c>
      <c r="F137" s="28">
        <v>664.7741445107201</v>
      </c>
      <c r="I137" s="105"/>
    </row>
    <row r="138" spans="1:9" ht="17.45" customHeight="1">
      <c r="A138" s="234"/>
      <c r="B138" s="36" t="s">
        <v>184</v>
      </c>
      <c r="C138" s="64">
        <v>544763836.2457023</v>
      </c>
      <c r="D138" s="64">
        <v>6255562279.673838</v>
      </c>
      <c r="E138" s="64">
        <f t="shared" si="1"/>
        <v>0.08708471147602515</v>
      </c>
      <c r="F138" s="28">
        <v>5774.223970027559</v>
      </c>
      <c r="I138" s="105"/>
    </row>
    <row r="139" spans="1:9" ht="17.45" customHeight="1">
      <c r="A139" s="234"/>
      <c r="B139" s="36" t="s">
        <v>41</v>
      </c>
      <c r="C139" s="64">
        <v>977667668.0245368</v>
      </c>
      <c r="D139" s="64">
        <v>1287304559.0250757</v>
      </c>
      <c r="E139" s="64">
        <f t="shared" si="1"/>
        <v>0.7594688150292589</v>
      </c>
      <c r="F139" s="28">
        <v>642.8988453239473</v>
      </c>
      <c r="I139" s="105"/>
    </row>
    <row r="140" spans="1:9" ht="28.5" customHeight="1">
      <c r="A140" s="234"/>
      <c r="B140" s="36" t="s">
        <v>192</v>
      </c>
      <c r="C140" s="64">
        <v>84274733.22657776</v>
      </c>
      <c r="D140" s="64">
        <v>591484756.6769234</v>
      </c>
      <c r="E140" s="64">
        <f t="shared" si="1"/>
        <v>0.1424799748011253</v>
      </c>
      <c r="F140" s="28">
        <v>313.28951808112595</v>
      </c>
      <c r="I140" s="105"/>
    </row>
    <row r="141" spans="1:9" ht="17.45" customHeight="1">
      <c r="A141" s="234"/>
      <c r="B141" s="36" t="s">
        <v>60</v>
      </c>
      <c r="C141" s="64">
        <v>17874328.99126774</v>
      </c>
      <c r="D141" s="64">
        <v>1755848281.7896664</v>
      </c>
      <c r="E141" s="64">
        <f t="shared" si="1"/>
        <v>0.010179882383145968</v>
      </c>
      <c r="F141" s="28">
        <v>183.03714679014382</v>
      </c>
      <c r="I141" s="105"/>
    </row>
    <row r="142" spans="1:9" ht="17.45" customHeight="1">
      <c r="A142" s="234"/>
      <c r="B142" s="36" t="s">
        <v>187</v>
      </c>
      <c r="C142" s="64">
        <v>2172567.2091036662</v>
      </c>
      <c r="D142" s="64">
        <v>150623259.33333334</v>
      </c>
      <c r="E142" s="64">
        <f t="shared" si="1"/>
        <v>0.014423849402274029</v>
      </c>
      <c r="F142" s="28">
        <v>29</v>
      </c>
      <c r="I142" s="105"/>
    </row>
    <row r="143" spans="1:9" ht="17.45" customHeight="1">
      <c r="A143" s="234"/>
      <c r="B143" s="36" t="s">
        <v>142</v>
      </c>
      <c r="C143" s="64">
        <v>7749108.626485746</v>
      </c>
      <c r="D143" s="64">
        <v>224607191.69861564</v>
      </c>
      <c r="E143" s="64">
        <f t="shared" si="1"/>
        <v>0.03450071463821925</v>
      </c>
      <c r="F143" s="28">
        <v>123.7212207687019</v>
      </c>
      <c r="I143" s="105"/>
    </row>
    <row r="144" spans="1:9" ht="28.5" customHeight="1">
      <c r="A144" s="234"/>
      <c r="B144" s="36" t="s">
        <v>188</v>
      </c>
      <c r="C144" s="64">
        <v>89038380.80805103</v>
      </c>
      <c r="D144" s="64">
        <v>513388519.2853824</v>
      </c>
      <c r="E144" s="64">
        <f t="shared" si="1"/>
        <v>0.17343274627954114</v>
      </c>
      <c r="F144" s="28">
        <v>438.6660686409317</v>
      </c>
      <c r="I144" s="105"/>
    </row>
    <row r="145" spans="1:9" ht="28.5" customHeight="1">
      <c r="A145" s="234"/>
      <c r="B145" s="36" t="s">
        <v>82</v>
      </c>
      <c r="C145" s="64">
        <v>137947415.46562338</v>
      </c>
      <c r="D145" s="64">
        <v>1121638682.1178222</v>
      </c>
      <c r="E145" s="64">
        <f t="shared" si="1"/>
        <v>0.12298739127395103</v>
      </c>
      <c r="F145" s="28">
        <v>410.11355449808184</v>
      </c>
      <c r="I145" s="105"/>
    </row>
    <row r="146" spans="1:9" ht="17.45" customHeight="1">
      <c r="A146" s="234"/>
      <c r="B146" s="36" t="s">
        <v>51</v>
      </c>
      <c r="C146" s="64">
        <v>25517188.68104911</v>
      </c>
      <c r="D146" s="64">
        <v>1017839907.706276</v>
      </c>
      <c r="E146" s="64">
        <f t="shared" si="1"/>
        <v>0.02506994320801651</v>
      </c>
      <c r="F146" s="28">
        <v>275.3079808394767</v>
      </c>
      <c r="I146" s="105"/>
    </row>
    <row r="147" spans="1:9" ht="17.45" customHeight="1">
      <c r="A147" s="234"/>
      <c r="B147" s="36" t="s">
        <v>193</v>
      </c>
      <c r="C147" s="64">
        <v>22731961.96515927</v>
      </c>
      <c r="D147" s="64">
        <v>570245348.258506</v>
      </c>
      <c r="E147" s="64">
        <f t="shared" si="1"/>
        <v>0.039863476369568426</v>
      </c>
      <c r="F147" s="28">
        <v>235.8166669954737</v>
      </c>
      <c r="I147" s="105"/>
    </row>
    <row r="148" spans="1:9" ht="17.45" customHeight="1">
      <c r="A148" s="234"/>
      <c r="B148" s="36" t="s">
        <v>143</v>
      </c>
      <c r="C148" s="64">
        <v>10845211.837557243</v>
      </c>
      <c r="D148" s="64">
        <v>96141017.39608636</v>
      </c>
      <c r="E148" s="64">
        <f t="shared" si="1"/>
        <v>0.11280525348381347</v>
      </c>
      <c r="F148" s="28">
        <v>45.7605215714682</v>
      </c>
      <c r="I148" s="105"/>
    </row>
    <row r="149" spans="1:9" ht="17.45" customHeight="1">
      <c r="A149" s="235"/>
      <c r="B149" s="36" t="s">
        <v>190</v>
      </c>
      <c r="C149" s="64">
        <v>6740012.735070403</v>
      </c>
      <c r="D149" s="64">
        <v>97494178.63450727</v>
      </c>
      <c r="E149" s="64">
        <f t="shared" si="1"/>
        <v>0.06913246338879181</v>
      </c>
      <c r="F149" s="28">
        <v>50.31327953044758</v>
      </c>
      <c r="I149" s="105"/>
    </row>
    <row r="150" spans="1:6" ht="17.45" customHeight="1">
      <c r="A150" s="236" t="s">
        <v>147</v>
      </c>
      <c r="B150" s="33" t="s">
        <v>146</v>
      </c>
      <c r="C150" s="64">
        <v>1327861396.159385</v>
      </c>
      <c r="D150" s="64">
        <v>4709699940.688392</v>
      </c>
      <c r="E150" s="64">
        <f t="shared" si="1"/>
        <v>0.2819418249319082</v>
      </c>
      <c r="F150" s="28">
        <v>8463.387386876699</v>
      </c>
    </row>
    <row r="151" spans="1:7" ht="17.45" customHeight="1">
      <c r="A151" s="237"/>
      <c r="B151" s="33" t="s">
        <v>145</v>
      </c>
      <c r="C151" s="64">
        <v>7945383801.927185</v>
      </c>
      <c r="D151" s="64">
        <v>25887429650.24921</v>
      </c>
      <c r="E151" s="64">
        <f t="shared" si="1"/>
        <v>0.3069205366957201</v>
      </c>
      <c r="F151" s="28">
        <v>2802.515904067576</v>
      </c>
      <c r="G151" s="109"/>
    </row>
    <row r="152" spans="1:14" ht="14.25" customHeight="1">
      <c r="A152" s="190" t="s">
        <v>362</v>
      </c>
      <c r="B152" s="190"/>
      <c r="C152" s="190"/>
      <c r="D152" s="190"/>
      <c r="E152" s="190"/>
      <c r="F152" s="190"/>
      <c r="G152" s="201"/>
      <c r="H152" s="53"/>
      <c r="I152" s="53"/>
      <c r="J152" s="53"/>
      <c r="K152" s="53"/>
      <c r="L152" s="53"/>
      <c r="M152" s="53"/>
      <c r="N152" s="53"/>
    </row>
    <row r="156" spans="1:16" ht="18" customHeight="1">
      <c r="A156" s="221" t="s">
        <v>167</v>
      </c>
      <c r="B156" s="221"/>
      <c r="C156" s="148"/>
      <c r="D156" s="148"/>
      <c r="E156" s="148"/>
      <c r="F156" s="148"/>
      <c r="G156" s="148"/>
      <c r="H156" s="148"/>
      <c r="I156" s="121"/>
      <c r="J156" s="121"/>
      <c r="K156" s="121"/>
      <c r="L156" s="121"/>
      <c r="M156" s="121"/>
      <c r="N156" s="121"/>
      <c r="O156" s="121"/>
      <c r="P156" s="121"/>
    </row>
    <row r="157" spans="1:16" ht="20.25">
      <c r="A157" s="195" t="s">
        <v>376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</row>
    <row r="159" spans="1:6" ht="27">
      <c r="A159" s="191" t="s">
        <v>168</v>
      </c>
      <c r="B159" s="191"/>
      <c r="C159" s="10" t="s">
        <v>169</v>
      </c>
      <c r="D159" s="10" t="s">
        <v>156</v>
      </c>
      <c r="E159" s="10" t="s">
        <v>170</v>
      </c>
      <c r="F159" s="11" t="s">
        <v>90</v>
      </c>
    </row>
    <row r="160" spans="1:7" ht="27" customHeight="1">
      <c r="A160" s="191"/>
      <c r="B160" s="191"/>
      <c r="C160" s="11" t="s">
        <v>171</v>
      </c>
      <c r="D160" s="11" t="s">
        <v>369</v>
      </c>
      <c r="E160" s="108" t="s">
        <v>359</v>
      </c>
      <c r="F160" s="11" t="s">
        <v>141</v>
      </c>
      <c r="G160" s="31"/>
    </row>
    <row r="161" spans="1:12" ht="13.5">
      <c r="A161" s="232" t="s">
        <v>40</v>
      </c>
      <c r="B161" s="232"/>
      <c r="C161" s="65">
        <v>80288035.27046053</v>
      </c>
      <c r="D161" s="65">
        <v>27126013486.36946</v>
      </c>
      <c r="E161" s="65">
        <f>C161/D161*1000</f>
        <v>2.9598169782966606</v>
      </c>
      <c r="F161" s="29">
        <v>9647.86154872654</v>
      </c>
      <c r="H161" s="12"/>
      <c r="I161" s="12"/>
      <c r="J161" s="12"/>
      <c r="K161" s="12"/>
      <c r="L161" s="12"/>
    </row>
    <row r="162" spans="1:12" ht="17.45" customHeight="1">
      <c r="A162" s="229" t="s">
        <v>43</v>
      </c>
      <c r="B162" s="36" t="s">
        <v>191</v>
      </c>
      <c r="C162" s="64">
        <v>2035215.0510885878</v>
      </c>
      <c r="D162" s="64">
        <v>5602231879.862906</v>
      </c>
      <c r="E162" s="64">
        <f aca="true" t="shared" si="2" ref="E162:E179">C162/D162*1000</f>
        <v>0.3632864713087156</v>
      </c>
      <c r="F162" s="28">
        <v>65.45717556888627</v>
      </c>
      <c r="H162" s="12"/>
      <c r="I162" s="12"/>
      <c r="J162" s="12"/>
      <c r="K162" s="12"/>
      <c r="L162" s="12"/>
    </row>
    <row r="163" spans="1:12" ht="17.45" customHeight="1">
      <c r="A163" s="230"/>
      <c r="B163" s="36" t="s">
        <v>182</v>
      </c>
      <c r="C163" s="64">
        <v>32890943.16409455</v>
      </c>
      <c r="D163" s="64">
        <v>6044345355.16328</v>
      </c>
      <c r="E163" s="64">
        <f t="shared" si="2"/>
        <v>5.441605538968421</v>
      </c>
      <c r="F163" s="28">
        <v>1473.5483797782983</v>
      </c>
      <c r="H163" s="12"/>
      <c r="I163" s="12"/>
      <c r="J163" s="12"/>
      <c r="K163" s="12"/>
      <c r="L163" s="12"/>
    </row>
    <row r="164" spans="1:12" ht="28.5" customHeight="1">
      <c r="A164" s="230"/>
      <c r="B164" s="36" t="s">
        <v>144</v>
      </c>
      <c r="C164" s="64">
        <v>1156453.5555555546</v>
      </c>
      <c r="D164" s="64">
        <v>1482391716.7500002</v>
      </c>
      <c r="E164" s="64">
        <f t="shared" si="2"/>
        <v>0.7801268332036869</v>
      </c>
      <c r="F164" s="28">
        <v>25.30555555555554</v>
      </c>
      <c r="H164" s="12"/>
      <c r="I164" s="12"/>
      <c r="J164" s="12"/>
      <c r="K164" s="12"/>
      <c r="L164" s="12"/>
    </row>
    <row r="165" spans="1:12" ht="17.45" customHeight="1">
      <c r="A165" s="230"/>
      <c r="B165" s="36" t="s">
        <v>183</v>
      </c>
      <c r="C165" s="64">
        <v>1940008.9384723115</v>
      </c>
      <c r="D165" s="64">
        <v>1258939378.992605</v>
      </c>
      <c r="E165" s="64">
        <f t="shared" si="2"/>
        <v>1.5409867789064584</v>
      </c>
      <c r="F165" s="28">
        <v>501.9363326741851</v>
      </c>
      <c r="H165" s="12"/>
      <c r="I165" s="12"/>
      <c r="J165" s="12"/>
      <c r="K165" s="12"/>
      <c r="L165" s="12"/>
    </row>
    <row r="166" spans="1:12" ht="17.45" customHeight="1">
      <c r="A166" s="230"/>
      <c r="B166" s="36" t="s">
        <v>184</v>
      </c>
      <c r="C166" s="64">
        <v>16459550.467774767</v>
      </c>
      <c r="D166" s="64">
        <v>5746830623.8278475</v>
      </c>
      <c r="E166" s="64">
        <f t="shared" si="2"/>
        <v>2.864109201257683</v>
      </c>
      <c r="F166" s="28">
        <v>5134.119592310735</v>
      </c>
      <c r="H166" s="12"/>
      <c r="I166" s="12"/>
      <c r="J166" s="12"/>
      <c r="K166" s="12"/>
      <c r="L166" s="12"/>
    </row>
    <row r="167" spans="1:12" ht="17.45" customHeight="1">
      <c r="A167" s="230"/>
      <c r="B167" s="36" t="s">
        <v>41</v>
      </c>
      <c r="C167" s="64">
        <v>2892880.4359744485</v>
      </c>
      <c r="D167" s="64">
        <v>878075537.2380815</v>
      </c>
      <c r="E167" s="64">
        <f t="shared" si="2"/>
        <v>3.294568990127865</v>
      </c>
      <c r="F167" s="28">
        <v>437.87321334180905</v>
      </c>
      <c r="H167" s="12"/>
      <c r="I167" s="12"/>
      <c r="J167" s="12"/>
      <c r="K167" s="12"/>
      <c r="L167" s="12"/>
    </row>
    <row r="168" spans="1:12" ht="28.5" customHeight="1">
      <c r="A168" s="230"/>
      <c r="B168" s="36" t="s">
        <v>192</v>
      </c>
      <c r="C168" s="64">
        <v>7972942.716973514</v>
      </c>
      <c r="D168" s="64">
        <v>554840836.1228998</v>
      </c>
      <c r="E168" s="64">
        <f t="shared" si="2"/>
        <v>14.369783544929039</v>
      </c>
      <c r="F168" s="28">
        <v>285.7611677547121</v>
      </c>
      <c r="H168" s="12"/>
      <c r="I168" s="12"/>
      <c r="J168" s="12"/>
      <c r="K168" s="12"/>
      <c r="L168" s="12"/>
    </row>
    <row r="169" spans="1:12" ht="17.45" customHeight="1">
      <c r="A169" s="230"/>
      <c r="B169" s="36" t="s">
        <v>60</v>
      </c>
      <c r="C169" s="64">
        <v>739747.4625481047</v>
      </c>
      <c r="D169" s="64">
        <v>1745676057.5163414</v>
      </c>
      <c r="E169" s="64">
        <f t="shared" si="2"/>
        <v>0.42375987192066983</v>
      </c>
      <c r="F169" s="28">
        <v>125.74602760305463</v>
      </c>
      <c r="H169" s="12"/>
      <c r="I169" s="12"/>
      <c r="J169" s="12"/>
      <c r="K169" s="12"/>
      <c r="L169" s="12"/>
    </row>
    <row r="170" spans="1:12" ht="17.45" customHeight="1">
      <c r="A170" s="230"/>
      <c r="B170" s="36" t="s">
        <v>187</v>
      </c>
      <c r="C170" s="64">
        <v>91610.30046948355</v>
      </c>
      <c r="D170" s="64">
        <v>152658738.57276997</v>
      </c>
      <c r="E170" s="64">
        <f t="shared" si="2"/>
        <v>0.6000986338938887</v>
      </c>
      <c r="F170" s="28">
        <v>35.056338028168994</v>
      </c>
      <c r="H170" s="12"/>
      <c r="I170" s="12"/>
      <c r="J170" s="12"/>
      <c r="K170" s="12"/>
      <c r="L170" s="12"/>
    </row>
    <row r="171" spans="1:12" ht="17.45" customHeight="1">
      <c r="A171" s="230"/>
      <c r="B171" s="36" t="s">
        <v>142</v>
      </c>
      <c r="C171" s="64">
        <v>3492664.5795025374</v>
      </c>
      <c r="D171" s="64">
        <v>234317976.5249506</v>
      </c>
      <c r="E171" s="64">
        <f t="shared" si="2"/>
        <v>14.905662089185173</v>
      </c>
      <c r="F171" s="28">
        <v>162.48918118677673</v>
      </c>
      <c r="H171" s="12"/>
      <c r="I171" s="12"/>
      <c r="J171" s="12"/>
      <c r="K171" s="12"/>
      <c r="L171" s="12"/>
    </row>
    <row r="172" spans="1:12" ht="28.5" customHeight="1">
      <c r="A172" s="230"/>
      <c r="B172" s="36" t="s">
        <v>188</v>
      </c>
      <c r="C172" s="64">
        <v>1225738.7660344865</v>
      </c>
      <c r="D172" s="64">
        <v>498205085.83478683</v>
      </c>
      <c r="E172" s="64">
        <f t="shared" si="2"/>
        <v>2.460309621248953</v>
      </c>
      <c r="F172" s="28">
        <v>388.22446364479435</v>
      </c>
      <c r="H172" s="12"/>
      <c r="I172" s="12"/>
      <c r="J172" s="12"/>
      <c r="K172" s="12"/>
      <c r="L172" s="12"/>
    </row>
    <row r="173" spans="1:12" ht="28.5" customHeight="1">
      <c r="A173" s="230"/>
      <c r="B173" s="36" t="s">
        <v>82</v>
      </c>
      <c r="C173" s="64">
        <v>712490.0130372423</v>
      </c>
      <c r="D173" s="64">
        <v>937748981.5573249</v>
      </c>
      <c r="E173" s="64">
        <f t="shared" si="2"/>
        <v>0.7597875626097789</v>
      </c>
      <c r="F173" s="28">
        <v>293.69947961777746</v>
      </c>
      <c r="H173" s="12"/>
      <c r="I173" s="12"/>
      <c r="J173" s="12"/>
      <c r="K173" s="12"/>
      <c r="L173" s="12"/>
    </row>
    <row r="174" spans="1:12" ht="17.45" customHeight="1">
      <c r="A174" s="230"/>
      <c r="B174" s="36" t="s">
        <v>51</v>
      </c>
      <c r="C174" s="64">
        <v>5048151.611537033</v>
      </c>
      <c r="D174" s="64">
        <v>1149150839.5020556</v>
      </c>
      <c r="E174" s="64">
        <f t="shared" si="2"/>
        <v>4.392940802901447</v>
      </c>
      <c r="F174" s="28">
        <v>332.6460292853315</v>
      </c>
      <c r="H174" s="12"/>
      <c r="I174" s="12"/>
      <c r="J174" s="12"/>
      <c r="K174" s="12"/>
      <c r="L174" s="12"/>
    </row>
    <row r="175" spans="1:12" ht="17.45" customHeight="1">
      <c r="A175" s="230"/>
      <c r="B175" s="36" t="s">
        <v>193</v>
      </c>
      <c r="C175" s="64">
        <v>2605963.070785844</v>
      </c>
      <c r="D175" s="64">
        <v>646256892.2581073</v>
      </c>
      <c r="E175" s="64">
        <f t="shared" si="2"/>
        <v>4.032395015053941</v>
      </c>
      <c r="F175" s="28">
        <v>275.0808631274301</v>
      </c>
      <c r="H175" s="12"/>
      <c r="I175" s="12"/>
      <c r="J175" s="12"/>
      <c r="K175" s="12"/>
      <c r="L175" s="12"/>
    </row>
    <row r="176" spans="1:12" ht="17.45" customHeight="1">
      <c r="A176" s="230"/>
      <c r="B176" s="36" t="s">
        <v>143</v>
      </c>
      <c r="C176" s="64">
        <v>650039.2970425268</v>
      </c>
      <c r="D176" s="64">
        <v>92775716.05032776</v>
      </c>
      <c r="E176" s="64">
        <f t="shared" si="2"/>
        <v>7.006567286313391</v>
      </c>
      <c r="F176" s="28">
        <v>49.41774924902014</v>
      </c>
      <c r="H176" s="12"/>
      <c r="I176" s="12"/>
      <c r="J176" s="12"/>
      <c r="K176" s="12"/>
      <c r="L176" s="12"/>
    </row>
    <row r="177" spans="1:12" ht="17.45" customHeight="1">
      <c r="A177" s="230"/>
      <c r="B177" s="36" t="s">
        <v>190</v>
      </c>
      <c r="C177" s="64">
        <v>373635.8395695771</v>
      </c>
      <c r="D177" s="64">
        <v>101567870.5952556</v>
      </c>
      <c r="E177" s="64">
        <f t="shared" si="2"/>
        <v>3.6786814312421967</v>
      </c>
      <c r="F177" s="28">
        <v>61.500000000000036</v>
      </c>
      <c r="H177" s="12"/>
      <c r="I177" s="12"/>
      <c r="J177" s="12"/>
      <c r="K177" s="12"/>
      <c r="L177" s="12"/>
    </row>
    <row r="178" spans="1:12" ht="17.45" customHeight="1">
      <c r="A178" s="231" t="s">
        <v>147</v>
      </c>
      <c r="B178" s="34" t="s">
        <v>146</v>
      </c>
      <c r="C178" s="64">
        <v>23262279.201325975</v>
      </c>
      <c r="D178" s="64">
        <v>4057451452.968269</v>
      </c>
      <c r="E178" s="64">
        <f t="shared" si="2"/>
        <v>5.733224284004242</v>
      </c>
      <c r="F178" s="28">
        <v>7221.765044995616</v>
      </c>
      <c r="H178" s="12"/>
      <c r="I178" s="12"/>
      <c r="J178" s="12"/>
      <c r="K178" s="12"/>
      <c r="L178" s="12"/>
    </row>
    <row r="179" spans="1:12" ht="17.45" customHeight="1">
      <c r="A179" s="231"/>
      <c r="B179" s="34" t="s">
        <v>145</v>
      </c>
      <c r="C179" s="64">
        <v>57025756.06913477</v>
      </c>
      <c r="D179" s="64">
        <v>23068562033.401283</v>
      </c>
      <c r="E179" s="64">
        <f t="shared" si="2"/>
        <v>2.472011735563162</v>
      </c>
      <c r="F179" s="28">
        <v>2426.096503730926</v>
      </c>
      <c r="G179" s="109"/>
      <c r="H179" s="12"/>
      <c r="I179" s="12"/>
      <c r="J179" s="12"/>
      <c r="K179" s="12"/>
      <c r="L179" s="12"/>
    </row>
    <row r="180" spans="1:14" ht="14.25" customHeight="1">
      <c r="A180" s="190" t="s">
        <v>362</v>
      </c>
      <c r="B180" s="190"/>
      <c r="C180" s="190"/>
      <c r="D180" s="190"/>
      <c r="E180" s="190"/>
      <c r="F180" s="190"/>
      <c r="G180" s="201"/>
      <c r="H180" s="53"/>
      <c r="I180" s="53"/>
      <c r="J180" s="53"/>
      <c r="K180" s="53"/>
      <c r="L180" s="53"/>
      <c r="M180" s="53"/>
      <c r="N180" s="53"/>
    </row>
    <row r="181" spans="1:14" ht="14.2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4" spans="1:16" ht="18" customHeight="1">
      <c r="A184" s="221" t="s">
        <v>172</v>
      </c>
      <c r="B184" s="221"/>
      <c r="C184" s="148"/>
      <c r="D184" s="148"/>
      <c r="E184" s="148"/>
      <c r="F184" s="148"/>
      <c r="G184" s="148"/>
      <c r="H184" s="148"/>
      <c r="I184" s="121"/>
      <c r="J184" s="121"/>
      <c r="K184" s="121"/>
      <c r="L184" s="121"/>
      <c r="M184" s="121"/>
      <c r="N184" s="121"/>
      <c r="O184" s="121"/>
      <c r="P184" s="121"/>
    </row>
    <row r="185" spans="1:16" ht="17.25">
      <c r="A185" s="195" t="s">
        <v>173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</row>
    <row r="187" spans="1:6" ht="33" customHeight="1">
      <c r="A187" s="191" t="s">
        <v>168</v>
      </c>
      <c r="B187" s="191"/>
      <c r="C187" s="10" t="s">
        <v>175</v>
      </c>
      <c r="D187" s="10" t="s">
        <v>176</v>
      </c>
      <c r="E187" s="198" t="s">
        <v>174</v>
      </c>
      <c r="F187" s="11" t="s">
        <v>162</v>
      </c>
    </row>
    <row r="188" spans="1:6" ht="20.1" customHeight="1">
      <c r="A188" s="191"/>
      <c r="B188" s="191"/>
      <c r="C188" s="11" t="s">
        <v>171</v>
      </c>
      <c r="D188" s="11" t="s">
        <v>171</v>
      </c>
      <c r="E188" s="199"/>
      <c r="F188" s="11" t="s">
        <v>141</v>
      </c>
    </row>
    <row r="189" spans="1:12" ht="13.5">
      <c r="A189" s="224" t="s">
        <v>40</v>
      </c>
      <c r="B189" s="225"/>
      <c r="C189" s="65">
        <v>1693403449.8826935</v>
      </c>
      <c r="D189" s="65">
        <v>1699481256.7398906</v>
      </c>
      <c r="E189" s="119">
        <f>C189/D189</f>
        <v>0.9964237282211302</v>
      </c>
      <c r="F189" s="29">
        <v>597.4734736837421</v>
      </c>
      <c r="H189" s="116"/>
      <c r="I189" s="117"/>
      <c r="J189" s="117"/>
      <c r="K189" s="118"/>
      <c r="L189" s="112"/>
    </row>
    <row r="190" spans="1:12" ht="17.45" customHeight="1">
      <c r="A190" s="226" t="s">
        <v>43</v>
      </c>
      <c r="B190" s="36" t="s">
        <v>191</v>
      </c>
      <c r="C190" s="64">
        <v>129651784.43730573</v>
      </c>
      <c r="D190" s="64">
        <v>130570891.72833686</v>
      </c>
      <c r="E190" s="120">
        <f aca="true" t="shared" si="3" ref="E190:E205">C190/D190</f>
        <v>0.9929608561382625</v>
      </c>
      <c r="F190" s="28">
        <v>39.47765405735204</v>
      </c>
      <c r="H190" s="113"/>
      <c r="I190" s="117"/>
      <c r="J190" s="117"/>
      <c r="K190" s="118"/>
      <c r="L190" s="112"/>
    </row>
    <row r="191" spans="1:12" ht="17.45" customHeight="1">
      <c r="A191" s="227"/>
      <c r="B191" s="36" t="s">
        <v>182</v>
      </c>
      <c r="C191" s="64">
        <v>485929746.5344755</v>
      </c>
      <c r="D191" s="64">
        <v>486974255.15344083</v>
      </c>
      <c r="E191" s="120">
        <f t="shared" si="3"/>
        <v>0.9978551050534772</v>
      </c>
      <c r="F191" s="28">
        <v>434.2263948732627</v>
      </c>
      <c r="H191" s="113"/>
      <c r="I191" s="117"/>
      <c r="J191" s="117"/>
      <c r="K191" s="118"/>
      <c r="L191" s="112"/>
    </row>
    <row r="192" spans="1:12" ht="28.5" customHeight="1">
      <c r="A192" s="227"/>
      <c r="B192" s="36" t="s">
        <v>144</v>
      </c>
      <c r="C192" s="64">
        <v>2878572</v>
      </c>
      <c r="D192" s="64">
        <v>2878572</v>
      </c>
      <c r="E192" s="120">
        <f t="shared" si="3"/>
        <v>1</v>
      </c>
      <c r="F192" s="28">
        <v>4</v>
      </c>
      <c r="H192" s="113"/>
      <c r="I192" s="117"/>
      <c r="J192" s="117"/>
      <c r="K192" s="118"/>
      <c r="L192" s="112"/>
    </row>
    <row r="193" spans="1:12" ht="28.5" customHeight="1">
      <c r="A193" s="227"/>
      <c r="B193" s="36" t="s">
        <v>61</v>
      </c>
      <c r="C193" s="64">
        <v>1069966649.9764494</v>
      </c>
      <c r="D193" s="64">
        <v>1073889449.9764497</v>
      </c>
      <c r="E193" s="120">
        <f t="shared" si="3"/>
        <v>0.9963471100306588</v>
      </c>
      <c r="F193" s="28">
        <v>16.02119318877864</v>
      </c>
      <c r="H193" s="113"/>
      <c r="I193" s="117"/>
      <c r="J193" s="117"/>
      <c r="K193" s="118"/>
      <c r="L193" s="112"/>
    </row>
    <row r="194" spans="1:12" ht="17.45" customHeight="1">
      <c r="A194" s="227"/>
      <c r="B194" s="36" t="s">
        <v>183</v>
      </c>
      <c r="C194" s="64">
        <v>108171.12000000001</v>
      </c>
      <c r="D194" s="64">
        <v>108171.12000000001</v>
      </c>
      <c r="E194" s="120">
        <f t="shared" si="3"/>
        <v>1</v>
      </c>
      <c r="F194" s="28">
        <v>5</v>
      </c>
      <c r="H194" s="113"/>
      <c r="I194" s="117"/>
      <c r="J194" s="117"/>
      <c r="K194" s="118"/>
      <c r="L194" s="112"/>
    </row>
    <row r="195" spans="1:12" ht="17.45" customHeight="1">
      <c r="A195" s="227"/>
      <c r="B195" s="36" t="s">
        <v>184</v>
      </c>
      <c r="C195" s="64">
        <v>1622028.435822204</v>
      </c>
      <c r="D195" s="64">
        <v>1794284.6630222038</v>
      </c>
      <c r="E195" s="120">
        <f t="shared" si="3"/>
        <v>0.90399726935755</v>
      </c>
      <c r="F195" s="28">
        <v>26.35185051981136</v>
      </c>
      <c r="H195" s="113"/>
      <c r="I195" s="117"/>
      <c r="J195" s="117"/>
      <c r="K195" s="118"/>
      <c r="L195" s="112"/>
    </row>
    <row r="196" spans="1:12" ht="17.45" customHeight="1">
      <c r="A196" s="227"/>
      <c r="B196" s="36" t="s">
        <v>41</v>
      </c>
      <c r="C196" s="64">
        <v>354276</v>
      </c>
      <c r="D196" s="64">
        <v>354276</v>
      </c>
      <c r="E196" s="120">
        <f t="shared" si="3"/>
        <v>1</v>
      </c>
      <c r="F196" s="28">
        <v>7</v>
      </c>
      <c r="H196" s="113"/>
      <c r="I196" s="117"/>
      <c r="J196" s="117"/>
      <c r="K196" s="118"/>
      <c r="L196" s="112"/>
    </row>
    <row r="197" spans="1:12" ht="28.5" customHeight="1">
      <c r="A197" s="227"/>
      <c r="B197" s="36" t="s">
        <v>192</v>
      </c>
      <c r="C197" s="64">
        <v>283038.72</v>
      </c>
      <c r="D197" s="64">
        <v>288487.68</v>
      </c>
      <c r="E197" s="120">
        <f t="shared" si="3"/>
        <v>0.9811119837075885</v>
      </c>
      <c r="F197" s="28">
        <v>27</v>
      </c>
      <c r="H197" s="113"/>
      <c r="I197" s="117"/>
      <c r="J197" s="117"/>
      <c r="K197" s="118"/>
      <c r="L197" s="112"/>
    </row>
    <row r="198" spans="1:12" ht="17.45" customHeight="1">
      <c r="A198" s="227"/>
      <c r="B198" s="36" t="s">
        <v>142</v>
      </c>
      <c r="C198" s="64">
        <v>10621.44</v>
      </c>
      <c r="D198" s="64">
        <v>24307.2</v>
      </c>
      <c r="E198" s="120">
        <f t="shared" si="3"/>
        <v>0.4369668246445498</v>
      </c>
      <c r="F198" s="28">
        <v>4</v>
      </c>
      <c r="H198" s="113"/>
      <c r="I198" s="117"/>
      <c r="J198" s="117"/>
      <c r="K198" s="118"/>
      <c r="L198" s="112"/>
    </row>
    <row r="199" spans="1:12" ht="28.5" customHeight="1">
      <c r="A199" s="227"/>
      <c r="B199" s="36" t="s">
        <v>188</v>
      </c>
      <c r="C199" s="64">
        <v>45</v>
      </c>
      <c r="D199" s="64">
        <v>45</v>
      </c>
      <c r="E199" s="120">
        <f t="shared" si="3"/>
        <v>1</v>
      </c>
      <c r="F199" s="28">
        <v>1</v>
      </c>
      <c r="H199" s="113"/>
      <c r="I199" s="117"/>
      <c r="J199" s="117"/>
      <c r="K199" s="118"/>
      <c r="L199" s="112"/>
    </row>
    <row r="200" spans="1:12" ht="28.5" customHeight="1">
      <c r="A200" s="227"/>
      <c r="B200" s="36" t="s">
        <v>82</v>
      </c>
      <c r="C200" s="64">
        <v>2322987.84</v>
      </c>
      <c r="D200" s="64">
        <v>2322987.84</v>
      </c>
      <c r="E200" s="120">
        <f t="shared" si="3"/>
        <v>1</v>
      </c>
      <c r="F200" s="28">
        <v>4</v>
      </c>
      <c r="H200" s="113"/>
      <c r="I200" s="117"/>
      <c r="J200" s="117"/>
      <c r="K200" s="118"/>
      <c r="L200" s="112"/>
    </row>
    <row r="201" spans="1:12" ht="17.45" customHeight="1">
      <c r="A201" s="227"/>
      <c r="B201" s="36" t="s">
        <v>51</v>
      </c>
      <c r="C201" s="64">
        <v>56761.59936</v>
      </c>
      <c r="D201" s="64">
        <v>56761.59936</v>
      </c>
      <c r="E201" s="120">
        <f t="shared" si="3"/>
        <v>1</v>
      </c>
      <c r="F201" s="28">
        <v>3</v>
      </c>
      <c r="H201" s="113"/>
      <c r="I201" s="114"/>
      <c r="J201" s="114"/>
      <c r="K201" s="115"/>
      <c r="L201" s="112"/>
    </row>
    <row r="202" spans="1:12" ht="17.45" customHeight="1">
      <c r="A202" s="227"/>
      <c r="B202" s="36" t="s">
        <v>193</v>
      </c>
      <c r="C202" s="64">
        <v>154602.09196157707</v>
      </c>
      <c r="D202" s="64">
        <v>154602.09196157707</v>
      </c>
      <c r="E202" s="120">
        <f t="shared" si="3"/>
        <v>1</v>
      </c>
      <c r="F202" s="28">
        <v>16.07723210836702</v>
      </c>
      <c r="H202" s="113"/>
      <c r="I202" s="114"/>
      <c r="J202" s="114"/>
      <c r="K202" s="115"/>
      <c r="L202" s="112"/>
    </row>
    <row r="203" spans="1:6" ht="17.45" customHeight="1">
      <c r="A203" s="228"/>
      <c r="B203" s="36" t="s">
        <v>190</v>
      </c>
      <c r="C203" s="64">
        <v>64164.68731914893</v>
      </c>
      <c r="D203" s="64">
        <v>64164.68731914893</v>
      </c>
      <c r="E203" s="120">
        <f t="shared" si="3"/>
        <v>1</v>
      </c>
      <c r="F203" s="28">
        <v>10.31914893617021</v>
      </c>
    </row>
    <row r="204" spans="1:6" ht="17.45" customHeight="1">
      <c r="A204" s="222" t="s">
        <v>147</v>
      </c>
      <c r="B204" s="35" t="s">
        <v>146</v>
      </c>
      <c r="C204" s="64">
        <v>1042712176.1985261</v>
      </c>
      <c r="D204" s="64">
        <v>1042735795.5821216</v>
      </c>
      <c r="E204" s="120">
        <f t="shared" si="3"/>
        <v>0.9999773486402831</v>
      </c>
      <c r="F204" s="28">
        <v>194.74940319418636</v>
      </c>
    </row>
    <row r="205" spans="1:7" ht="17.45" customHeight="1">
      <c r="A205" s="223"/>
      <c r="B205" s="35" t="s">
        <v>145</v>
      </c>
      <c r="C205" s="64">
        <v>650691273.6841688</v>
      </c>
      <c r="D205" s="64">
        <v>656745461.1577675</v>
      </c>
      <c r="E205" s="120">
        <f t="shared" si="3"/>
        <v>0.9907815313060164</v>
      </c>
      <c r="F205" s="28">
        <v>402.72407048955563</v>
      </c>
      <c r="G205" s="109"/>
    </row>
    <row r="206" spans="1:14" ht="14.25" customHeight="1">
      <c r="A206" s="190" t="s">
        <v>362</v>
      </c>
      <c r="B206" s="190"/>
      <c r="C206" s="190"/>
      <c r="D206" s="190"/>
      <c r="E206" s="190"/>
      <c r="F206" s="190"/>
      <c r="G206" s="201"/>
      <c r="H206" s="53"/>
      <c r="I206" s="53"/>
      <c r="J206" s="53"/>
      <c r="K206" s="53"/>
      <c r="L206" s="53"/>
      <c r="M206" s="53"/>
      <c r="N206" s="53"/>
    </row>
  </sheetData>
  <mergeCells count="60">
    <mergeCell ref="A8:B8"/>
    <mergeCell ref="A38:B38"/>
    <mergeCell ref="A68:B68"/>
    <mergeCell ref="A97:B97"/>
    <mergeCell ref="A127:B127"/>
    <mergeCell ref="A11:B13"/>
    <mergeCell ref="A15:A31"/>
    <mergeCell ref="A32:A33"/>
    <mergeCell ref="A69:P69"/>
    <mergeCell ref="A71:B72"/>
    <mergeCell ref="A73:B73"/>
    <mergeCell ref="A74:A89"/>
    <mergeCell ref="A44:B44"/>
    <mergeCell ref="A93:G93"/>
    <mergeCell ref="A123:G123"/>
    <mergeCell ref="C11:H11"/>
    <mergeCell ref="C12:D12"/>
    <mergeCell ref="E12:F12"/>
    <mergeCell ref="G12:H12"/>
    <mergeCell ref="A14:B14"/>
    <mergeCell ref="A103:B103"/>
    <mergeCell ref="A90:A92"/>
    <mergeCell ref="A45:A61"/>
    <mergeCell ref="A62:A63"/>
    <mergeCell ref="A64:G64"/>
    <mergeCell ref="A34:G34"/>
    <mergeCell ref="A41:B43"/>
    <mergeCell ref="C41:H41"/>
    <mergeCell ref="C42:D42"/>
    <mergeCell ref="E42:F42"/>
    <mergeCell ref="G42:H42"/>
    <mergeCell ref="A104:A120"/>
    <mergeCell ref="A121:A122"/>
    <mergeCell ref="A98:P98"/>
    <mergeCell ref="A100:B102"/>
    <mergeCell ref="C100:H100"/>
    <mergeCell ref="C101:D101"/>
    <mergeCell ref="E101:F101"/>
    <mergeCell ref="G101:H101"/>
    <mergeCell ref="A152:G152"/>
    <mergeCell ref="A128:P128"/>
    <mergeCell ref="A133:A149"/>
    <mergeCell ref="A150:A151"/>
    <mergeCell ref="A130:B131"/>
    <mergeCell ref="A132:B132"/>
    <mergeCell ref="A156:B156"/>
    <mergeCell ref="A184:B184"/>
    <mergeCell ref="A206:G206"/>
    <mergeCell ref="A185:P185"/>
    <mergeCell ref="A204:A205"/>
    <mergeCell ref="A187:B188"/>
    <mergeCell ref="E187:E188"/>
    <mergeCell ref="A189:B189"/>
    <mergeCell ref="A190:A203"/>
    <mergeCell ref="A180:G180"/>
    <mergeCell ref="A162:A177"/>
    <mergeCell ref="A178:A179"/>
    <mergeCell ref="A157:P157"/>
    <mergeCell ref="A159:B160"/>
    <mergeCell ref="A161:B161"/>
  </mergeCells>
  <hyperlinks>
    <hyperlink ref="J11" location="CONTENIDO!A37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Guallasamin</dc:creator>
  <cp:keywords/>
  <dc:description/>
  <cp:lastModifiedBy>Luffi</cp:lastModifiedBy>
  <dcterms:created xsi:type="dcterms:W3CDTF">2019-04-18T18:00:56Z</dcterms:created>
  <dcterms:modified xsi:type="dcterms:W3CDTF">2020-05-14T04:37:51Z</dcterms:modified>
  <cp:category/>
  <cp:version/>
  <cp:contentType/>
  <cp:contentStatus/>
</cp:coreProperties>
</file>