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2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2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4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25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3.xml" ContentType="application/vnd.openxmlformats-officedocument.drawing+xml"/>
  <Override PartName="/xl/charts/chart26.xml" ContentType="application/vnd.openxmlformats-officedocument.drawingml.chart+xml"/>
  <Override PartName="/xl/drawings/drawing14.xml" ContentType="application/vnd.openxmlformats-officedocument.drawing+xml"/>
  <Override PartName="/xl/charts/chart27.xml" ContentType="application/vnd.openxmlformats-officedocument.drawingml.chart+xml"/>
  <Override PartName="/xl/drawings/drawing15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30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31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32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6.xml" ContentType="application/vnd.openxmlformats-officedocument.drawing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35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7.xml" ContentType="application/vnd.openxmlformats-officedocument.drawing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18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R:\CGTPE\DECON\AS\CS_MPE_2023\CSS_2022\5_Proc\5.7_Finali_archiv_dat\5.7.2_Compil_prod_ant\1_Tabulados\5_Ind_Econom\"/>
    </mc:Choice>
  </mc:AlternateContent>
  <bookViews>
    <workbookView showSheetTabs="0" xWindow="0" yWindow="0" windowWidth="13125" windowHeight="6105" firstSheet="1" activeTab="1"/>
  </bookViews>
  <sheets>
    <sheet name="Titulo" sheetId="4" state="hidden" r:id="rId1"/>
    <sheet name="Indice" sheetId="3" r:id="rId2"/>
    <sheet name="1.1_GNS_PIB" sheetId="146" r:id="rId3"/>
    <sheet name="1.2_GNS_ESTRUC" sheetId="162" r:id="rId4"/>
    <sheet name="1.3_FBKF PUB Y PRIV" sheetId="172" r:id="rId5"/>
    <sheet name="2.1_FINANC SECT" sheetId="125" r:id="rId6"/>
    <sheet name="2.2_FINANC TIPO INGR" sheetId="108" r:id="rId7"/>
    <sheet name="2.3_EROG SECT" sheetId="144" r:id="rId8"/>
    <sheet name="2.4_EROG SEG SECTOR" sheetId="147" r:id="rId9"/>
    <sheet name="2.5_FINANC_PCC" sheetId="145" r:id="rId10"/>
    <sheet name="3.1.1_EROG PUB NA" sheetId="156" r:id="rId11"/>
    <sheet name="3.1.2_EROG PRIV NA" sheetId="167" r:id="rId12"/>
    <sheet name="3.1.3_EROG TIPO PUB NA" sheetId="163" r:id="rId13"/>
    <sheet name="3.1.4_EROG TIPO PRIV NA" sheetId="166" r:id="rId14"/>
    <sheet name="3.2.1_EROG PUB SHA" sheetId="151" r:id="rId15"/>
    <sheet name="3.2.2_EROG PRIV SHA" sheetId="170" r:id="rId16"/>
    <sheet name="3.2.3_EROG TIPO PUB SHA" sheetId="165" r:id="rId17"/>
    <sheet name="3.2.4_EROG TIPO PRIV SHA" sheetId="171" r:id="rId18"/>
    <sheet name="4.1" sheetId="189" r:id="rId19"/>
    <sheet name="4.2" sheetId="180" r:id="rId20"/>
  </sheets>
  <externalReferences>
    <externalReference r:id="rId21"/>
  </externalReferences>
  <definedNames>
    <definedName name="_28._Valor_Agregado_Bruto_del_Trabajo_No_Remunerado_de_la_Salud._Período_2011_2014." localSheetId="19">[1]Indice!#REF!</definedName>
    <definedName name="_28._Valor_Agregado_Bruto_del_Trabajo_No_Remunerado_de_la_Salud._Período_2011_2014.">[1]Indice!#REF!</definedName>
    <definedName name="_xlnm._FilterDatabase" localSheetId="6" hidden="1">'2.2_FINANC TIPO INGR'!#REF!</definedName>
    <definedName name="_xlnm._FilterDatabase" localSheetId="8" hidden="1">'2.4_EROG SEG SECTOR'!#REF!</definedName>
    <definedName name="_xlnm._FilterDatabase" localSheetId="10" hidden="1">'3.1.1_EROG PUB NA'!$F$34:$K$34</definedName>
    <definedName name="_xlnm._FilterDatabase" localSheetId="11" hidden="1">'3.1.2_EROG PRIV NA'!$B$29:$H$29</definedName>
    <definedName name="_xlnm._FilterDatabase" localSheetId="12" hidden="1">'3.1.3_EROG TIPO PUB NA'!#REF!</definedName>
    <definedName name="_xlnm._FilterDatabase" localSheetId="13" hidden="1">'3.1.4_EROG TIPO PRIV NA'!#REF!</definedName>
    <definedName name="_xlnm._FilterDatabase" localSheetId="14" hidden="1">'3.2.1_EROG PUB SHA'!$B$26:$H$26</definedName>
    <definedName name="_xlnm._FilterDatabase" localSheetId="15" hidden="1">'3.2.2_EROG PRIV SHA'!$B$30:$H$30</definedName>
    <definedName name="_xlnm._FilterDatabase" localSheetId="16" hidden="1">'3.2.3_EROG TIPO PUB SHA'!#REF!</definedName>
    <definedName name="_xlnm._FilterDatabase" localSheetId="17" hidden="1">'3.2.4_EROG TIPO PRIV SHA'!#REF!</definedName>
    <definedName name="_xlnm._FilterDatabase" localSheetId="0" hidden="1">Titulo!$A$1:$R$27</definedName>
    <definedName name="_ftnref1" localSheetId="1">Indice!#REF!</definedName>
    <definedName name="_ftnref2" localSheetId="1">Indice!$C$13</definedName>
    <definedName name="_ftnref3" localSheetId="1">Indice!$C$19</definedName>
    <definedName name="_xlnm.Print_Area" localSheetId="2">'1.1_GNS_PIB'!$A$1:$F$35</definedName>
    <definedName name="_xlnm.Print_Area" localSheetId="3">'1.2_GNS_ESTRUC'!$A$1:$F$43</definedName>
    <definedName name="_xlnm.Print_Area" localSheetId="4">'1.3_FBKF PUB Y PRIV'!$A$1:$F$47</definedName>
    <definedName name="_xlnm.Print_Area" localSheetId="5">'2.1_FINANC SECT'!$A$1:$F$39</definedName>
    <definedName name="_xlnm.Print_Area" localSheetId="6">'2.2_FINANC TIPO INGR'!$A$1:$F$80</definedName>
    <definedName name="_xlnm.Print_Area" localSheetId="7">'2.3_EROG SECT'!$A$1:$F$16</definedName>
    <definedName name="_xlnm.Print_Area" localSheetId="8">'2.4_EROG SEG SECTOR'!$B$1:$F$46</definedName>
    <definedName name="_xlnm.Print_Area" localSheetId="10">'3.1.1_EROG PUB NA'!$A$1:$G$57</definedName>
    <definedName name="_xlnm.Print_Area" localSheetId="11">'3.1.2_EROG PRIV NA'!$A$1:$G$56</definedName>
    <definedName name="_xlnm.Print_Area" localSheetId="12">'3.1.3_EROG TIPO PUB NA'!$A$1:$G$45</definedName>
    <definedName name="_xlnm.Print_Area" localSheetId="13">'3.1.4_EROG TIPO PRIV NA'!$A$1:$G$69</definedName>
    <definedName name="_xlnm.Print_Area" localSheetId="14">'3.2.1_EROG PUB SHA'!$A$1:$F$50</definedName>
    <definedName name="_xlnm.Print_Area" localSheetId="15">'3.2.2_EROG PRIV SHA'!$A$1:$F$54</definedName>
    <definedName name="_xlnm.Print_Area" localSheetId="16">'3.2.3_EROG TIPO PUB SHA'!$A$1:$F$62</definedName>
    <definedName name="_xlnm.Print_Area" localSheetId="17">'3.2.4_EROG TIPO PRIV SHA'!$A$1:$F$67</definedName>
    <definedName name="_xlnm.Print_Area" localSheetId="1">Indice!$B$1:$C$28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5" i="171" l="1"/>
  <c r="H45" i="171"/>
  <c r="G45" i="171"/>
  <c r="F45" i="171"/>
  <c r="E45" i="171"/>
  <c r="D45" i="171"/>
  <c r="I30" i="171"/>
  <c r="H30" i="171"/>
  <c r="G30" i="171"/>
  <c r="F30" i="171"/>
  <c r="E30" i="171"/>
  <c r="D30" i="171"/>
  <c r="I40" i="165"/>
  <c r="H40" i="165"/>
  <c r="G40" i="165"/>
  <c r="F40" i="165"/>
  <c r="E40" i="165"/>
  <c r="D40" i="165"/>
  <c r="I25" i="165"/>
  <c r="H25" i="165"/>
  <c r="G25" i="165"/>
  <c r="F25" i="165"/>
  <c r="E25" i="165"/>
  <c r="D25" i="165"/>
  <c r="J42" i="170"/>
  <c r="H42" i="170"/>
  <c r="F42" i="170"/>
  <c r="J41" i="170"/>
  <c r="H41" i="170"/>
  <c r="F41" i="170"/>
  <c r="J40" i="170"/>
  <c r="H40" i="170"/>
  <c r="I40" i="170" s="1"/>
  <c r="F40" i="170"/>
  <c r="J39" i="170"/>
  <c r="H39" i="170"/>
  <c r="F39" i="170"/>
  <c r="J38" i="170"/>
  <c r="H38" i="170"/>
  <c r="F38" i="170"/>
  <c r="J37" i="170"/>
  <c r="H37" i="170"/>
  <c r="F37" i="170"/>
  <c r="J36" i="170"/>
  <c r="H36" i="170"/>
  <c r="F36" i="170"/>
  <c r="J35" i="170"/>
  <c r="H35" i="170"/>
  <c r="I35" i="170" s="1"/>
  <c r="F35" i="170"/>
  <c r="J34" i="170"/>
  <c r="H34" i="170"/>
  <c r="F34" i="170"/>
  <c r="J33" i="170"/>
  <c r="H33" i="170"/>
  <c r="F33" i="170"/>
  <c r="J32" i="170"/>
  <c r="H32" i="170"/>
  <c r="F32" i="170"/>
  <c r="J31" i="170"/>
  <c r="H31" i="170"/>
  <c r="F31" i="170"/>
  <c r="J30" i="170"/>
  <c r="H30" i="170"/>
  <c r="H29" i="170" s="1"/>
  <c r="F30" i="170"/>
  <c r="I28" i="170"/>
  <c r="J27" i="170"/>
  <c r="H27" i="170"/>
  <c r="J34" i="151"/>
  <c r="H34" i="151"/>
  <c r="I34" i="151" s="1"/>
  <c r="F34" i="151"/>
  <c r="J33" i="151"/>
  <c r="H33" i="151"/>
  <c r="F33" i="151"/>
  <c r="J32" i="151"/>
  <c r="H32" i="151"/>
  <c r="F32" i="151"/>
  <c r="J31" i="151"/>
  <c r="H31" i="151"/>
  <c r="F31" i="151"/>
  <c r="J30" i="151"/>
  <c r="H30" i="151"/>
  <c r="I30" i="151" s="1"/>
  <c r="F30" i="151"/>
  <c r="J29" i="151"/>
  <c r="H29" i="151"/>
  <c r="F29" i="151"/>
  <c r="J28" i="151"/>
  <c r="H28" i="151"/>
  <c r="F28" i="151"/>
  <c r="J27" i="151"/>
  <c r="H27" i="151"/>
  <c r="H25" i="151" s="1"/>
  <c r="F27" i="151"/>
  <c r="J26" i="151"/>
  <c r="H26" i="151"/>
  <c r="F26" i="151"/>
  <c r="I24" i="151"/>
  <c r="J23" i="151"/>
  <c r="H23" i="151"/>
  <c r="J38" i="166"/>
  <c r="I36" i="166"/>
  <c r="H36" i="166"/>
  <c r="G36" i="166"/>
  <c r="F36" i="166"/>
  <c r="E36" i="166"/>
  <c r="D36" i="166"/>
  <c r="J35" i="163"/>
  <c r="I33" i="163"/>
  <c r="H33" i="163"/>
  <c r="G33" i="163"/>
  <c r="F33" i="163"/>
  <c r="E33" i="163"/>
  <c r="D33" i="163"/>
  <c r="O60" i="167"/>
  <c r="O61" i="167" s="1"/>
  <c r="S59" i="167"/>
  <c r="R59" i="167"/>
  <c r="Q59" i="167"/>
  <c r="P59" i="167"/>
  <c r="O59" i="167"/>
  <c r="N59" i="167"/>
  <c r="M59" i="167"/>
  <c r="L59" i="167"/>
  <c r="K59" i="167"/>
  <c r="J59" i="167"/>
  <c r="I59" i="167"/>
  <c r="H59" i="167"/>
  <c r="G59" i="167"/>
  <c r="F59" i="167"/>
  <c r="E59" i="167"/>
  <c r="D59" i="167"/>
  <c r="S58" i="167"/>
  <c r="R58" i="167"/>
  <c r="Q58" i="167"/>
  <c r="P58" i="167"/>
  <c r="O58" i="167"/>
  <c r="N58" i="167"/>
  <c r="M58" i="167"/>
  <c r="L58" i="167"/>
  <c r="K58" i="167"/>
  <c r="J58" i="167"/>
  <c r="I58" i="167"/>
  <c r="H58" i="167"/>
  <c r="G58" i="167"/>
  <c r="F58" i="167"/>
  <c r="E58" i="167"/>
  <c r="D58" i="167"/>
  <c r="C58" i="167"/>
  <c r="S57" i="167"/>
  <c r="R57" i="167"/>
  <c r="Q57" i="167"/>
  <c r="P57" i="167"/>
  <c r="P60" i="167" s="1"/>
  <c r="P61" i="167" s="1"/>
  <c r="O57" i="167"/>
  <c r="N57" i="167"/>
  <c r="M57" i="167"/>
  <c r="L57" i="167"/>
  <c r="K57" i="167"/>
  <c r="J57" i="167"/>
  <c r="I57" i="167"/>
  <c r="H57" i="167"/>
  <c r="G57" i="167"/>
  <c r="F57" i="167"/>
  <c r="E57" i="167"/>
  <c r="D57" i="167"/>
  <c r="C57" i="167"/>
  <c r="S56" i="167"/>
  <c r="S60" i="167" s="1"/>
  <c r="S61" i="167" s="1"/>
  <c r="R56" i="167"/>
  <c r="R60" i="167" s="1"/>
  <c r="R61" i="167" s="1"/>
  <c r="Q56" i="167"/>
  <c r="Q60" i="167" s="1"/>
  <c r="Q61" i="167" s="1"/>
  <c r="P56" i="167"/>
  <c r="O56" i="167"/>
  <c r="N56" i="167"/>
  <c r="N60" i="167" s="1"/>
  <c r="N61" i="167" s="1"/>
  <c r="M56" i="167"/>
  <c r="M60" i="167" s="1"/>
  <c r="M61" i="167" s="1"/>
  <c r="L56" i="167"/>
  <c r="L60" i="167" s="1"/>
  <c r="L61" i="167" s="1"/>
  <c r="K56" i="167"/>
  <c r="K60" i="167" s="1"/>
  <c r="K61" i="167" s="1"/>
  <c r="J56" i="167"/>
  <c r="J60" i="167" s="1"/>
  <c r="J61" i="167" s="1"/>
  <c r="I56" i="167"/>
  <c r="I60" i="167" s="1"/>
  <c r="I61" i="167" s="1"/>
  <c r="H56" i="167"/>
  <c r="H60" i="167" s="1"/>
  <c r="H61" i="167" s="1"/>
  <c r="G56" i="167"/>
  <c r="G60" i="167" s="1"/>
  <c r="G61" i="167" s="1"/>
  <c r="F56" i="167"/>
  <c r="F60" i="167" s="1"/>
  <c r="F61" i="167" s="1"/>
  <c r="E56" i="167"/>
  <c r="E60" i="167" s="1"/>
  <c r="E61" i="167" s="1"/>
  <c r="D56" i="167"/>
  <c r="D60" i="167" s="1"/>
  <c r="D61" i="167" s="1"/>
  <c r="C56" i="167"/>
  <c r="J41" i="167"/>
  <c r="H41" i="167"/>
  <c r="E41" i="167"/>
  <c r="J40" i="167"/>
  <c r="H40" i="167"/>
  <c r="I40" i="167" s="1"/>
  <c r="E40" i="167"/>
  <c r="J39" i="167"/>
  <c r="H39" i="167"/>
  <c r="E39" i="167"/>
  <c r="J38" i="167"/>
  <c r="I38" i="167"/>
  <c r="H38" i="167"/>
  <c r="E38" i="167"/>
  <c r="J37" i="167"/>
  <c r="H37" i="167"/>
  <c r="I37" i="167" s="1"/>
  <c r="E37" i="167"/>
  <c r="H36" i="167"/>
  <c r="I41" i="167" s="1"/>
  <c r="H35" i="167"/>
  <c r="H34" i="167"/>
  <c r="S61" i="156"/>
  <c r="R61" i="156"/>
  <c r="Q61" i="156"/>
  <c r="P61" i="156"/>
  <c r="O61" i="156"/>
  <c r="N61" i="156"/>
  <c r="M61" i="156"/>
  <c r="L61" i="156"/>
  <c r="K61" i="156"/>
  <c r="J61" i="156"/>
  <c r="I61" i="156"/>
  <c r="H61" i="156"/>
  <c r="G61" i="156"/>
  <c r="F61" i="156"/>
  <c r="E61" i="156"/>
  <c r="D61" i="156"/>
  <c r="S60" i="156"/>
  <c r="R60" i="156"/>
  <c r="R62" i="156" s="1"/>
  <c r="R63" i="156" s="1"/>
  <c r="Q60" i="156"/>
  <c r="P60" i="156"/>
  <c r="O60" i="156"/>
  <c r="N60" i="156"/>
  <c r="M60" i="156"/>
  <c r="L60" i="156"/>
  <c r="K60" i="156"/>
  <c r="J60" i="156"/>
  <c r="I60" i="156"/>
  <c r="H60" i="156"/>
  <c r="G60" i="156"/>
  <c r="F60" i="156"/>
  <c r="E60" i="156"/>
  <c r="D60" i="156"/>
  <c r="C60" i="156"/>
  <c r="S59" i="156"/>
  <c r="S62" i="156" s="1"/>
  <c r="S63" i="156" s="1"/>
  <c r="R59" i="156"/>
  <c r="Q59" i="156"/>
  <c r="P59" i="156"/>
  <c r="O59" i="156"/>
  <c r="N59" i="156"/>
  <c r="M59" i="156"/>
  <c r="L59" i="156"/>
  <c r="K59" i="156"/>
  <c r="J59" i="156"/>
  <c r="I59" i="156"/>
  <c r="H59" i="156"/>
  <c r="G59" i="156"/>
  <c r="F59" i="156"/>
  <c r="E59" i="156"/>
  <c r="D59" i="156"/>
  <c r="C59" i="156"/>
  <c r="S58" i="156"/>
  <c r="R58" i="156"/>
  <c r="Q58" i="156"/>
  <c r="P58" i="156"/>
  <c r="O58" i="156"/>
  <c r="N58" i="156"/>
  <c r="M58" i="156"/>
  <c r="L58" i="156"/>
  <c r="K58" i="156"/>
  <c r="J58" i="156"/>
  <c r="I58" i="156"/>
  <c r="H58" i="156"/>
  <c r="G58" i="156"/>
  <c r="F58" i="156"/>
  <c r="E58" i="156"/>
  <c r="D58" i="156"/>
  <c r="D62" i="156" s="1"/>
  <c r="D63" i="156" s="1"/>
  <c r="C58" i="156"/>
  <c r="S57" i="156"/>
  <c r="R57" i="156"/>
  <c r="Q57" i="156"/>
  <c r="Q62" i="156" s="1"/>
  <c r="Q63" i="156" s="1"/>
  <c r="P57" i="156"/>
  <c r="P62" i="156" s="1"/>
  <c r="P63" i="156" s="1"/>
  <c r="O57" i="156"/>
  <c r="O62" i="156" s="1"/>
  <c r="O63" i="156" s="1"/>
  <c r="N57" i="156"/>
  <c r="N62" i="156" s="1"/>
  <c r="N63" i="156" s="1"/>
  <c r="M57" i="156"/>
  <c r="M62" i="156" s="1"/>
  <c r="M63" i="156" s="1"/>
  <c r="L57" i="156"/>
  <c r="L62" i="156" s="1"/>
  <c r="L63" i="156" s="1"/>
  <c r="K57" i="156"/>
  <c r="K62" i="156" s="1"/>
  <c r="K63" i="156" s="1"/>
  <c r="J57" i="156"/>
  <c r="J62" i="156" s="1"/>
  <c r="J63" i="156" s="1"/>
  <c r="I57" i="156"/>
  <c r="I62" i="156" s="1"/>
  <c r="I63" i="156" s="1"/>
  <c r="H57" i="156"/>
  <c r="H62" i="156" s="1"/>
  <c r="H63" i="156" s="1"/>
  <c r="G57" i="156"/>
  <c r="G62" i="156" s="1"/>
  <c r="G63" i="156" s="1"/>
  <c r="F57" i="156"/>
  <c r="F62" i="156" s="1"/>
  <c r="F63" i="156" s="1"/>
  <c r="E57" i="156"/>
  <c r="E62" i="156" s="1"/>
  <c r="E63" i="156" s="1"/>
  <c r="D57" i="156"/>
  <c r="C57" i="156"/>
  <c r="J38" i="156"/>
  <c r="H38" i="156"/>
  <c r="F38" i="156"/>
  <c r="J37" i="156"/>
  <c r="H37" i="156"/>
  <c r="I37" i="156" s="1"/>
  <c r="F37" i="156"/>
  <c r="J36" i="156"/>
  <c r="J33" i="156" s="1"/>
  <c r="H36" i="156"/>
  <c r="H33" i="156" s="1"/>
  <c r="F36" i="156"/>
  <c r="J35" i="156"/>
  <c r="H35" i="156"/>
  <c r="F35" i="156"/>
  <c r="J34" i="156"/>
  <c r="H34" i="156"/>
  <c r="F34" i="156"/>
  <c r="F33" i="156"/>
  <c r="H31" i="156"/>
  <c r="D54" i="145"/>
  <c r="C54" i="145"/>
  <c r="E54" i="145" s="1"/>
  <c r="B53" i="145"/>
  <c r="D52" i="145"/>
  <c r="C52" i="145"/>
  <c r="E52" i="145" s="1"/>
  <c r="D51" i="145"/>
  <c r="C51" i="145"/>
  <c r="D50" i="145"/>
  <c r="C50" i="145"/>
  <c r="E50" i="145" s="1"/>
  <c r="D49" i="145"/>
  <c r="C49" i="145"/>
  <c r="D48" i="145"/>
  <c r="C48" i="145"/>
  <c r="D47" i="145"/>
  <c r="E47" i="145" s="1"/>
  <c r="F47" i="145" s="1"/>
  <c r="C47" i="145"/>
  <c r="D46" i="145"/>
  <c r="C46" i="145"/>
  <c r="D45" i="145"/>
  <c r="C45" i="145"/>
  <c r="D44" i="145"/>
  <c r="C44" i="145"/>
  <c r="E44" i="145" s="1"/>
  <c r="D43" i="145"/>
  <c r="C43" i="145"/>
  <c r="D42" i="145"/>
  <c r="C42" i="145"/>
  <c r="E42" i="145" s="1"/>
  <c r="D41" i="145"/>
  <c r="C41" i="145"/>
  <c r="D36" i="145"/>
  <c r="C36" i="145"/>
  <c r="B89" i="147"/>
  <c r="B88" i="147"/>
  <c r="I85" i="147"/>
  <c r="J85" i="147" s="1"/>
  <c r="H85" i="147"/>
  <c r="H89" i="147" s="1"/>
  <c r="G85" i="147"/>
  <c r="G89" i="147" s="1"/>
  <c r="F85" i="147"/>
  <c r="F89" i="147" s="1"/>
  <c r="E85" i="147"/>
  <c r="E89" i="147" s="1"/>
  <c r="D85" i="147"/>
  <c r="D89" i="147" s="1"/>
  <c r="C85" i="147"/>
  <c r="C89" i="147" s="1"/>
  <c r="I89" i="147" s="1"/>
  <c r="J84" i="147"/>
  <c r="I84" i="147"/>
  <c r="I86" i="147" s="1"/>
  <c r="H84" i="147"/>
  <c r="H88" i="147" s="1"/>
  <c r="G84" i="147"/>
  <c r="G88" i="147" s="1"/>
  <c r="F84" i="147"/>
  <c r="F88" i="147" s="1"/>
  <c r="E84" i="147"/>
  <c r="E88" i="147" s="1"/>
  <c r="D84" i="147"/>
  <c r="D88" i="147" s="1"/>
  <c r="C84" i="147"/>
  <c r="C88" i="147" s="1"/>
  <c r="G83" i="147"/>
  <c r="F83" i="147"/>
  <c r="E83" i="147"/>
  <c r="D83" i="147"/>
  <c r="H53" i="147"/>
  <c r="G53" i="147"/>
  <c r="F53" i="147"/>
  <c r="E53" i="147"/>
  <c r="D53" i="147"/>
  <c r="C53" i="147"/>
  <c r="H52" i="147"/>
  <c r="H83" i="147" s="1"/>
  <c r="G52" i="147"/>
  <c r="F52" i="147"/>
  <c r="E52" i="147"/>
  <c r="D52" i="147"/>
  <c r="C52" i="147"/>
  <c r="C83" i="147" s="1"/>
  <c r="R25" i="144"/>
  <c r="R26" i="144" s="1"/>
  <c r="Q25" i="144"/>
  <c r="Q26" i="144" s="1"/>
  <c r="P25" i="144"/>
  <c r="P26" i="144" s="1"/>
  <c r="O25" i="144"/>
  <c r="O26" i="144" s="1"/>
  <c r="N25" i="144"/>
  <c r="N26" i="144" s="1"/>
  <c r="M25" i="144"/>
  <c r="M26" i="144" s="1"/>
  <c r="L25" i="144"/>
  <c r="K25" i="144"/>
  <c r="K26" i="144" s="1"/>
  <c r="J25" i="144"/>
  <c r="J26" i="144" s="1"/>
  <c r="I25" i="144"/>
  <c r="I26" i="144" s="1"/>
  <c r="H25" i="144"/>
  <c r="H26" i="144" s="1"/>
  <c r="G25" i="144"/>
  <c r="G26" i="144" s="1"/>
  <c r="F25" i="144"/>
  <c r="F26" i="144" s="1"/>
  <c r="E25" i="144"/>
  <c r="E26" i="144" s="1"/>
  <c r="D25" i="144"/>
  <c r="D26" i="144" s="1"/>
  <c r="C25" i="144"/>
  <c r="C26" i="144" s="1"/>
  <c r="B25" i="144"/>
  <c r="R24" i="144"/>
  <c r="Q24" i="144"/>
  <c r="P24" i="144"/>
  <c r="O24" i="144"/>
  <c r="N24" i="144"/>
  <c r="M24" i="144"/>
  <c r="L24" i="144"/>
  <c r="L26" i="144" s="1"/>
  <c r="K24" i="144"/>
  <c r="J24" i="144"/>
  <c r="I24" i="144"/>
  <c r="H24" i="144"/>
  <c r="G24" i="144"/>
  <c r="F24" i="144"/>
  <c r="E24" i="144"/>
  <c r="D24" i="144"/>
  <c r="C24" i="144"/>
  <c r="B24" i="144"/>
  <c r="B60" i="108"/>
  <c r="F54" i="108"/>
  <c r="E54" i="108"/>
  <c r="D54" i="108"/>
  <c r="G41" i="108"/>
  <c r="F41" i="108"/>
  <c r="E41" i="108"/>
  <c r="D41" i="108"/>
  <c r="C41" i="108"/>
  <c r="B41" i="108"/>
  <c r="B62" i="108" s="1"/>
  <c r="G40" i="108"/>
  <c r="F40" i="108"/>
  <c r="E40" i="108"/>
  <c r="D40" i="108"/>
  <c r="C40" i="108"/>
  <c r="B40" i="108"/>
  <c r="B61" i="108" s="1"/>
  <c r="G39" i="108"/>
  <c r="F39" i="108"/>
  <c r="E39" i="108"/>
  <c r="E60" i="108" s="1"/>
  <c r="D39" i="108"/>
  <c r="C39" i="108"/>
  <c r="C38" i="108" s="1"/>
  <c r="C42" i="108" s="1"/>
  <c r="B39" i="108"/>
  <c r="G38" i="108"/>
  <c r="F38" i="108"/>
  <c r="E38" i="108"/>
  <c r="E42" i="108" s="1"/>
  <c r="G37" i="108"/>
  <c r="F37" i="108"/>
  <c r="E37" i="108"/>
  <c r="D37" i="108"/>
  <c r="C37" i="108"/>
  <c r="B37" i="108"/>
  <c r="B59" i="108" s="1"/>
  <c r="G36" i="108"/>
  <c r="F36" i="108"/>
  <c r="E36" i="108"/>
  <c r="E58" i="108" s="1"/>
  <c r="D36" i="108"/>
  <c r="C36" i="108"/>
  <c r="B36" i="108"/>
  <c r="B58" i="108" s="1"/>
  <c r="G35" i="108"/>
  <c r="G33" i="108" s="1"/>
  <c r="F35" i="108"/>
  <c r="E35" i="108"/>
  <c r="D35" i="108"/>
  <c r="C35" i="108"/>
  <c r="B35" i="108"/>
  <c r="B57" i="108" s="1"/>
  <c r="G34" i="108"/>
  <c r="F34" i="108"/>
  <c r="E34" i="108"/>
  <c r="E56" i="108" s="1"/>
  <c r="D34" i="108"/>
  <c r="C34" i="108"/>
  <c r="B34" i="108"/>
  <c r="B56" i="108" s="1"/>
  <c r="E33" i="108"/>
  <c r="D33" i="108"/>
  <c r="C33" i="108"/>
  <c r="G32" i="108"/>
  <c r="G54" i="108" s="1"/>
  <c r="F32" i="108"/>
  <c r="E32" i="108"/>
  <c r="D32" i="108"/>
  <c r="C32" i="108"/>
  <c r="C54" i="108" s="1"/>
  <c r="R27" i="125"/>
  <c r="Q27" i="125"/>
  <c r="P27" i="125"/>
  <c r="O27" i="125"/>
  <c r="N27" i="125"/>
  <c r="M27" i="125"/>
  <c r="L27" i="125"/>
  <c r="K27" i="125"/>
  <c r="J27" i="125"/>
  <c r="I27" i="125"/>
  <c r="H27" i="125"/>
  <c r="G27" i="125"/>
  <c r="F27" i="125"/>
  <c r="E27" i="125"/>
  <c r="D27" i="125"/>
  <c r="C27" i="125"/>
  <c r="B27" i="125"/>
  <c r="R26" i="125"/>
  <c r="Q26" i="125"/>
  <c r="P26" i="125"/>
  <c r="O26" i="125"/>
  <c r="N26" i="125"/>
  <c r="M26" i="125"/>
  <c r="L26" i="125"/>
  <c r="K26" i="125"/>
  <c r="J26" i="125"/>
  <c r="I26" i="125"/>
  <c r="H26" i="125"/>
  <c r="G26" i="125"/>
  <c r="F26" i="125"/>
  <c r="E26" i="125"/>
  <c r="D26" i="125"/>
  <c r="C26" i="125"/>
  <c r="B26" i="125"/>
  <c r="R25" i="125"/>
  <c r="Q25" i="125"/>
  <c r="P25" i="125"/>
  <c r="O25" i="125"/>
  <c r="N25" i="125"/>
  <c r="M25" i="125"/>
  <c r="L25" i="125"/>
  <c r="K25" i="125"/>
  <c r="J25" i="125"/>
  <c r="I25" i="125"/>
  <c r="H25" i="125"/>
  <c r="G25" i="125"/>
  <c r="F25" i="125"/>
  <c r="E25" i="125"/>
  <c r="D25" i="125"/>
  <c r="C25" i="125"/>
  <c r="I56" i="172"/>
  <c r="B56" i="172"/>
  <c r="R55" i="172"/>
  <c r="R56" i="172" s="1"/>
  <c r="Q55" i="172"/>
  <c r="Q56" i="172" s="1"/>
  <c r="P55" i="172"/>
  <c r="P56" i="172" s="1"/>
  <c r="O55" i="172"/>
  <c r="O56" i="172" s="1"/>
  <c r="N55" i="172"/>
  <c r="N56" i="172" s="1"/>
  <c r="M55" i="172"/>
  <c r="M56" i="172" s="1"/>
  <c r="L55" i="172"/>
  <c r="L56" i="172" s="1"/>
  <c r="K55" i="172"/>
  <c r="K56" i="172" s="1"/>
  <c r="J55" i="172"/>
  <c r="J56" i="172" s="1"/>
  <c r="I55" i="172"/>
  <c r="H55" i="172"/>
  <c r="H56" i="172" s="1"/>
  <c r="G55" i="172"/>
  <c r="G56" i="172" s="1"/>
  <c r="F55" i="172"/>
  <c r="F56" i="172" s="1"/>
  <c r="E55" i="172"/>
  <c r="E56" i="172" s="1"/>
  <c r="D55" i="172"/>
  <c r="D56" i="172" s="1"/>
  <c r="C55" i="172"/>
  <c r="C56" i="172" s="1"/>
  <c r="B55" i="172"/>
  <c r="R54" i="172"/>
  <c r="Q54" i="172"/>
  <c r="P54" i="172"/>
  <c r="O54" i="172"/>
  <c r="N54" i="172"/>
  <c r="M54" i="172"/>
  <c r="L54" i="172"/>
  <c r="K54" i="172"/>
  <c r="J54" i="172"/>
  <c r="I54" i="172"/>
  <c r="H54" i="172"/>
  <c r="G54" i="172"/>
  <c r="F54" i="172"/>
  <c r="E54" i="172"/>
  <c r="D54" i="172"/>
  <c r="C54" i="172"/>
  <c r="B54" i="172"/>
  <c r="R53" i="172"/>
  <c r="Q53" i="172"/>
  <c r="P53" i="172"/>
  <c r="O53" i="172"/>
  <c r="N53" i="172"/>
  <c r="M53" i="172"/>
  <c r="L53" i="172"/>
  <c r="K53" i="172"/>
  <c r="J53" i="172"/>
  <c r="I53" i="172"/>
  <c r="H53" i="172"/>
  <c r="G53" i="172"/>
  <c r="F53" i="172"/>
  <c r="E53" i="172"/>
  <c r="D53" i="172"/>
  <c r="C53" i="172"/>
  <c r="R28" i="172"/>
  <c r="Q28" i="172"/>
  <c r="P28" i="172"/>
  <c r="O28" i="172"/>
  <c r="N28" i="172"/>
  <c r="M28" i="172"/>
  <c r="L28" i="172"/>
  <c r="K28" i="172"/>
  <c r="J28" i="172"/>
  <c r="I28" i="172"/>
  <c r="H28" i="172"/>
  <c r="G28" i="172"/>
  <c r="F28" i="172"/>
  <c r="E28" i="172"/>
  <c r="D28" i="172"/>
  <c r="C28" i="172"/>
  <c r="R27" i="172"/>
  <c r="Q27" i="172"/>
  <c r="P27" i="172"/>
  <c r="O27" i="172"/>
  <c r="N27" i="172"/>
  <c r="M27" i="172"/>
  <c r="L27" i="172"/>
  <c r="K27" i="172"/>
  <c r="J27" i="172"/>
  <c r="I27" i="172"/>
  <c r="H27" i="172"/>
  <c r="G27" i="172"/>
  <c r="F27" i="172"/>
  <c r="E27" i="172"/>
  <c r="D27" i="172"/>
  <c r="C27" i="172"/>
  <c r="R26" i="172"/>
  <c r="Q26" i="172"/>
  <c r="P26" i="172"/>
  <c r="O26" i="172"/>
  <c r="N26" i="172"/>
  <c r="M26" i="172"/>
  <c r="L26" i="172"/>
  <c r="K26" i="172"/>
  <c r="J26" i="172"/>
  <c r="I26" i="172"/>
  <c r="H26" i="172"/>
  <c r="G26" i="172"/>
  <c r="F26" i="172"/>
  <c r="E26" i="172"/>
  <c r="D26" i="172"/>
  <c r="C26" i="172"/>
  <c r="R32" i="162"/>
  <c r="Q32" i="162"/>
  <c r="P32" i="162"/>
  <c r="O32" i="162"/>
  <c r="N32" i="162"/>
  <c r="M32" i="162"/>
  <c r="L32" i="162"/>
  <c r="L33" i="162" s="1"/>
  <c r="K32" i="162"/>
  <c r="J32" i="162"/>
  <c r="I32" i="162"/>
  <c r="H32" i="162"/>
  <c r="G32" i="162"/>
  <c r="F32" i="162"/>
  <c r="E32" i="162"/>
  <c r="D32" i="162"/>
  <c r="C32" i="162"/>
  <c r="B32" i="162"/>
  <c r="R31" i="162"/>
  <c r="Q31" i="162"/>
  <c r="P31" i="162"/>
  <c r="O31" i="162"/>
  <c r="N31" i="162"/>
  <c r="M31" i="162"/>
  <c r="M33" i="162" s="1"/>
  <c r="L31" i="162"/>
  <c r="K31" i="162"/>
  <c r="J31" i="162"/>
  <c r="I31" i="162"/>
  <c r="H31" i="162"/>
  <c r="G31" i="162"/>
  <c r="F31" i="162"/>
  <c r="E31" i="162"/>
  <c r="D31" i="162"/>
  <c r="C31" i="162"/>
  <c r="B31" i="162"/>
  <c r="R30" i="162"/>
  <c r="R33" i="162" s="1"/>
  <c r="Q30" i="162"/>
  <c r="Q33" i="162" s="1"/>
  <c r="P30" i="162"/>
  <c r="P33" i="162" s="1"/>
  <c r="O30" i="162"/>
  <c r="O33" i="162" s="1"/>
  <c r="N30" i="162"/>
  <c r="N33" i="162" s="1"/>
  <c r="M30" i="162"/>
  <c r="L30" i="162"/>
  <c r="K30" i="162"/>
  <c r="K33" i="162" s="1"/>
  <c r="J30" i="162"/>
  <c r="J33" i="162" s="1"/>
  <c r="I30" i="162"/>
  <c r="I33" i="162" s="1"/>
  <c r="H30" i="162"/>
  <c r="H33" i="162" s="1"/>
  <c r="G30" i="162"/>
  <c r="G33" i="162" s="1"/>
  <c r="F30" i="162"/>
  <c r="F33" i="162" s="1"/>
  <c r="E30" i="162"/>
  <c r="E33" i="162" s="1"/>
  <c r="D30" i="162"/>
  <c r="D33" i="162" s="1"/>
  <c r="C30" i="162"/>
  <c r="C33" i="162" s="1"/>
  <c r="B30" i="162"/>
  <c r="Q29" i="162"/>
  <c r="P29" i="162"/>
  <c r="O29" i="162"/>
  <c r="N29" i="162"/>
  <c r="M29" i="162"/>
  <c r="L29" i="162"/>
  <c r="K29" i="162"/>
  <c r="J29" i="162"/>
  <c r="I29" i="162"/>
  <c r="H29" i="162"/>
  <c r="G29" i="162"/>
  <c r="F29" i="162"/>
  <c r="E29" i="162"/>
  <c r="D29" i="162"/>
  <c r="C29" i="162"/>
  <c r="R23" i="146"/>
  <c r="Q23" i="146"/>
  <c r="P23" i="146"/>
  <c r="O23" i="146"/>
  <c r="N23" i="146"/>
  <c r="N24" i="146" s="1"/>
  <c r="M23" i="146"/>
  <c r="L23" i="146"/>
  <c r="K23" i="146"/>
  <c r="J23" i="146"/>
  <c r="I23" i="146"/>
  <c r="H23" i="146"/>
  <c r="G23" i="146"/>
  <c r="F23" i="146"/>
  <c r="E23" i="146"/>
  <c r="D23" i="146"/>
  <c r="C23" i="146"/>
  <c r="B23" i="146"/>
  <c r="R22" i="146"/>
  <c r="R24" i="146" s="1"/>
  <c r="Q22" i="146"/>
  <c r="Q24" i="146" s="1"/>
  <c r="P22" i="146"/>
  <c r="P24" i="146" s="1"/>
  <c r="O22" i="146"/>
  <c r="O24" i="146" s="1"/>
  <c r="N22" i="146"/>
  <c r="M22" i="146"/>
  <c r="M24" i="146" s="1"/>
  <c r="L22" i="146"/>
  <c r="L24" i="146" s="1"/>
  <c r="K22" i="146"/>
  <c r="K24" i="146" s="1"/>
  <c r="J22" i="146"/>
  <c r="J24" i="146" s="1"/>
  <c r="I22" i="146"/>
  <c r="I24" i="146" s="1"/>
  <c r="H22" i="146"/>
  <c r="H24" i="146" s="1"/>
  <c r="G22" i="146"/>
  <c r="G24" i="146" s="1"/>
  <c r="F22" i="146"/>
  <c r="F24" i="146" s="1"/>
  <c r="E22" i="146"/>
  <c r="E24" i="146" s="1"/>
  <c r="D22" i="146"/>
  <c r="D24" i="146" s="1"/>
  <c r="C22" i="146"/>
  <c r="C24" i="146" s="1"/>
  <c r="B22" i="146"/>
  <c r="Q21" i="146"/>
  <c r="P21" i="146"/>
  <c r="O21" i="146"/>
  <c r="N21" i="146"/>
  <c r="M21" i="146"/>
  <c r="L21" i="146"/>
  <c r="K21" i="146"/>
  <c r="J21" i="146"/>
  <c r="I21" i="146"/>
  <c r="H21" i="146"/>
  <c r="G21" i="146"/>
  <c r="F21" i="146"/>
  <c r="E21" i="146"/>
  <c r="D21" i="146"/>
  <c r="C21" i="146"/>
  <c r="O27" i="4"/>
  <c r="P27" i="4" s="1"/>
  <c r="O26" i="4"/>
  <c r="P26" i="4" s="1"/>
  <c r="O25" i="4"/>
  <c r="P25" i="4" s="1"/>
  <c r="O24" i="4"/>
  <c r="P24" i="4" s="1"/>
  <c r="O23" i="4"/>
  <c r="P23" i="4" s="1"/>
  <c r="O22" i="4"/>
  <c r="P22" i="4" s="1"/>
  <c r="O21" i="4"/>
  <c r="P21" i="4" s="1"/>
  <c r="O20" i="4"/>
  <c r="P20" i="4" s="1"/>
  <c r="O19" i="4"/>
  <c r="P19" i="4" s="1"/>
  <c r="O18" i="4"/>
  <c r="P18" i="4" s="1"/>
  <c r="O17" i="4"/>
  <c r="P17" i="4" s="1"/>
  <c r="O16" i="4"/>
  <c r="P16" i="4" s="1"/>
  <c r="O15" i="4"/>
  <c r="P15" i="4" s="1"/>
  <c r="O14" i="4"/>
  <c r="P14" i="4" s="1"/>
  <c r="O13" i="4"/>
  <c r="P13" i="4" s="1"/>
  <c r="O12" i="4"/>
  <c r="P12" i="4" s="1"/>
  <c r="O11" i="4"/>
  <c r="P11" i="4" s="1"/>
  <c r="O10" i="4"/>
  <c r="P10" i="4" s="1"/>
  <c r="O9" i="4"/>
  <c r="P9" i="4" s="1"/>
  <c r="O8" i="4"/>
  <c r="P8" i="4" s="1"/>
  <c r="O7" i="4"/>
  <c r="P7" i="4" s="1"/>
  <c r="O6" i="4"/>
  <c r="P6" i="4" s="1"/>
  <c r="O5" i="4"/>
  <c r="P5" i="4" s="1"/>
  <c r="O4" i="4"/>
  <c r="P4" i="4" s="1"/>
  <c r="O3" i="4"/>
  <c r="P3" i="4" s="1"/>
  <c r="O2" i="4"/>
  <c r="P2" i="4" s="1"/>
  <c r="F45" i="145" l="1"/>
  <c r="H45" i="145" s="1"/>
  <c r="K37" i="156"/>
  <c r="I41" i="170"/>
  <c r="C57" i="108"/>
  <c r="C43" i="108"/>
  <c r="C60" i="108"/>
  <c r="H41" i="165"/>
  <c r="K38" i="167"/>
  <c r="F34" i="163"/>
  <c r="K31" i="151"/>
  <c r="I36" i="170"/>
  <c r="J32" i="156"/>
  <c r="K38" i="156"/>
  <c r="K34" i="156"/>
  <c r="F52" i="145"/>
  <c r="G52" i="145"/>
  <c r="G34" i="163"/>
  <c r="I31" i="170"/>
  <c r="E31" i="171"/>
  <c r="C56" i="108"/>
  <c r="I32" i="151"/>
  <c r="I42" i="170"/>
  <c r="C61" i="108"/>
  <c r="I26" i="151"/>
  <c r="I31" i="151"/>
  <c r="H24" i="151"/>
  <c r="K42" i="170"/>
  <c r="G31" i="171"/>
  <c r="C59" i="108"/>
  <c r="D61" i="108"/>
  <c r="I88" i="147"/>
  <c r="D59" i="108"/>
  <c r="E61" i="108"/>
  <c r="F48" i="145"/>
  <c r="H48" i="145" s="1"/>
  <c r="D37" i="166"/>
  <c r="I33" i="151"/>
  <c r="I32" i="170"/>
  <c r="I38" i="170"/>
  <c r="H28" i="170"/>
  <c r="I37" i="170"/>
  <c r="I30" i="170"/>
  <c r="E59" i="108"/>
  <c r="D37" i="145"/>
  <c r="G48" i="145"/>
  <c r="K40" i="167"/>
  <c r="E37" i="166"/>
  <c r="I28" i="151"/>
  <c r="I33" i="170"/>
  <c r="G26" i="165"/>
  <c r="K37" i="167"/>
  <c r="F54" i="147"/>
  <c r="G41" i="145"/>
  <c r="G49" i="145"/>
  <c r="I35" i="156"/>
  <c r="F46" i="171"/>
  <c r="E62" i="108"/>
  <c r="E43" i="108"/>
  <c r="E57" i="108"/>
  <c r="E55" i="108" s="1"/>
  <c r="C62" i="108"/>
  <c r="K35" i="156"/>
  <c r="I29" i="151"/>
  <c r="K34" i="151"/>
  <c r="I39" i="170"/>
  <c r="G46" i="171"/>
  <c r="C58" i="108"/>
  <c r="J86" i="147"/>
  <c r="I87" i="147"/>
  <c r="G42" i="145"/>
  <c r="G50" i="145"/>
  <c r="I34" i="170"/>
  <c r="D41" i="165"/>
  <c r="F44" i="145"/>
  <c r="H44" i="145" s="1"/>
  <c r="G44" i="145"/>
  <c r="G41" i="165"/>
  <c r="G42" i="108"/>
  <c r="G61" i="108" s="1"/>
  <c r="H32" i="156"/>
  <c r="I38" i="156"/>
  <c r="I34" i="156"/>
  <c r="I36" i="167"/>
  <c r="E41" i="165"/>
  <c r="F33" i="108"/>
  <c r="F42" i="108" s="1"/>
  <c r="F42" i="145"/>
  <c r="H42" i="145" s="1"/>
  <c r="F50" i="145"/>
  <c r="H50" i="145" s="1"/>
  <c r="C53" i="145"/>
  <c r="C55" i="145" s="1"/>
  <c r="I27" i="151"/>
  <c r="C86" i="147"/>
  <c r="C87" i="147" s="1"/>
  <c r="E45" i="145"/>
  <c r="G45" i="145" s="1"/>
  <c r="D53" i="145"/>
  <c r="D55" i="145" s="1"/>
  <c r="I39" i="167"/>
  <c r="I36" i="156"/>
  <c r="I53" i="147"/>
  <c r="E54" i="147" s="1"/>
  <c r="D86" i="147"/>
  <c r="D87" i="147" s="1"/>
  <c r="E36" i="145"/>
  <c r="E86" i="147"/>
  <c r="E87" i="147" s="1"/>
  <c r="E48" i="145"/>
  <c r="J36" i="167"/>
  <c r="J35" i="167" s="1"/>
  <c r="J45" i="171"/>
  <c r="K45" i="171" s="1"/>
  <c r="F86" i="147"/>
  <c r="F87" i="147" s="1"/>
  <c r="J30" i="171"/>
  <c r="J29" i="170"/>
  <c r="G86" i="147"/>
  <c r="G87" i="147" s="1"/>
  <c r="E43" i="145"/>
  <c r="G43" i="145" s="1"/>
  <c r="E51" i="145"/>
  <c r="F51" i="145" s="1"/>
  <c r="J40" i="165"/>
  <c r="F41" i="165" s="1"/>
  <c r="H86" i="147"/>
  <c r="H87" i="147" s="1"/>
  <c r="J36" i="166"/>
  <c r="G37" i="166" s="1"/>
  <c r="J25" i="165"/>
  <c r="D26" i="165" s="1"/>
  <c r="K36" i="156"/>
  <c r="E46" i="145"/>
  <c r="G46" i="145" s="1"/>
  <c r="J33" i="163"/>
  <c r="J25" i="151"/>
  <c r="K26" i="151" s="1"/>
  <c r="G47" i="145"/>
  <c r="H47" i="145" s="1"/>
  <c r="E41" i="145"/>
  <c r="E49" i="145"/>
  <c r="F49" i="145" s="1"/>
  <c r="H49" i="145" s="1"/>
  <c r="D38" i="108"/>
  <c r="D42" i="108" s="1"/>
  <c r="F43" i="108" l="1"/>
  <c r="F62" i="108"/>
  <c r="F59" i="108"/>
  <c r="F58" i="108"/>
  <c r="F57" i="108"/>
  <c r="F56" i="108"/>
  <c r="F61" i="108"/>
  <c r="F60" i="108"/>
  <c r="K38" i="170"/>
  <c r="J28" i="170"/>
  <c r="K31" i="170"/>
  <c r="K34" i="170"/>
  <c r="K35" i="170"/>
  <c r="K36" i="170"/>
  <c r="K40" i="170"/>
  <c r="D60" i="108"/>
  <c r="D43" i="108"/>
  <c r="D57" i="108"/>
  <c r="J31" i="171"/>
  <c r="K30" i="171"/>
  <c r="E53" i="145"/>
  <c r="E55" i="145" s="1"/>
  <c r="G57" i="108"/>
  <c r="H46" i="171"/>
  <c r="K41" i="167"/>
  <c r="E46" i="171"/>
  <c r="K39" i="167"/>
  <c r="K36" i="167" s="1"/>
  <c r="F46" i="145"/>
  <c r="H46" i="145" s="1"/>
  <c r="J37" i="166"/>
  <c r="H31" i="171"/>
  <c r="G60" i="108"/>
  <c r="K32" i="151"/>
  <c r="K28" i="151"/>
  <c r="J24" i="151"/>
  <c r="K30" i="151"/>
  <c r="K29" i="151"/>
  <c r="I46" i="171"/>
  <c r="K39" i="170"/>
  <c r="G56" i="108"/>
  <c r="D56" i="108"/>
  <c r="I25" i="151"/>
  <c r="H34" i="163"/>
  <c r="I34" i="163"/>
  <c r="F37" i="166"/>
  <c r="I29" i="170"/>
  <c r="K37" i="170"/>
  <c r="D34" i="163"/>
  <c r="C37" i="145"/>
  <c r="E37" i="145" s="1"/>
  <c r="F36" i="145"/>
  <c r="K27" i="151"/>
  <c r="K25" i="151" s="1"/>
  <c r="H52" i="145"/>
  <c r="K30" i="170"/>
  <c r="I33" i="156"/>
  <c r="F41" i="145"/>
  <c r="H41" i="145" s="1"/>
  <c r="K33" i="156"/>
  <c r="E34" i="163"/>
  <c r="H26" i="165"/>
  <c r="I26" i="165"/>
  <c r="K25" i="165"/>
  <c r="I54" i="147"/>
  <c r="G54" i="147"/>
  <c r="J53" i="147"/>
  <c r="G51" i="145"/>
  <c r="H51" i="145" s="1"/>
  <c r="F31" i="171"/>
  <c r="G43" i="108"/>
  <c r="G62" i="108"/>
  <c r="G59" i="108"/>
  <c r="C54" i="147"/>
  <c r="K33" i="170"/>
  <c r="D46" i="171"/>
  <c r="I31" i="171"/>
  <c r="D31" i="171"/>
  <c r="H54" i="147"/>
  <c r="C63" i="108"/>
  <c r="C55" i="108"/>
  <c r="I41" i="165"/>
  <c r="J41" i="165" s="1"/>
  <c r="K40" i="165"/>
  <c r="F43" i="145"/>
  <c r="H43" i="145" s="1"/>
  <c r="D62" i="108"/>
  <c r="F26" i="165"/>
  <c r="E26" i="165"/>
  <c r="J26" i="165" s="1"/>
  <c r="E63" i="108"/>
  <c r="K41" i="170"/>
  <c r="D58" i="108"/>
  <c r="K36" i="166"/>
  <c r="H37" i="166"/>
  <c r="I37" i="166"/>
  <c r="D54" i="147"/>
  <c r="K33" i="151"/>
  <c r="K32" i="170"/>
  <c r="G58" i="108"/>
  <c r="D55" i="108" l="1"/>
  <c r="D63" i="108"/>
  <c r="F55" i="108"/>
  <c r="F63" i="108"/>
  <c r="J46" i="171"/>
  <c r="G55" i="108"/>
  <c r="G63" i="108"/>
  <c r="K29" i="170"/>
  <c r="J34" i="163"/>
</calcChain>
</file>

<file path=xl/comments1.xml><?xml version="1.0" encoding="utf-8"?>
<comments xmlns="http://schemas.openxmlformats.org/spreadsheetml/2006/main">
  <authors>
    <author>jrojas</author>
  </authors>
  <commentList>
    <comment ref="E20" authorId="0" shapeId="0">
      <text>
        <r>
          <rPr>
            <b/>
            <sz val="9"/>
            <color indexed="81"/>
            <rFont val="Tahoma"/>
            <family val="2"/>
          </rPr>
          <t xml:space="preserve">Sumatoria de todos los Gastos de consumo final </t>
        </r>
      </text>
    </comment>
    <comment ref="E21" authorId="0" shapeId="0">
      <text>
        <r>
          <rPr>
            <b/>
            <sz val="9"/>
            <color indexed="81"/>
            <rFont val="Tahoma"/>
            <family val="2"/>
          </rPr>
          <t xml:space="preserve">Gasto de Consumo Final Individual y Colectivo del Gobierno general
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</rPr>
          <t xml:space="preserve">Gasto de Consumo Final de los Hogares y de las ISFLSH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</rPr>
          <t xml:space="preserve">Sumatoria de todos los Gastos de consumo final </t>
        </r>
      </text>
    </comment>
    <comment ref="E24" authorId="0" shapeId="0">
      <text>
        <r>
          <rPr>
            <b/>
            <sz val="9"/>
            <color indexed="81"/>
            <rFont val="Tahoma"/>
            <family val="2"/>
          </rPr>
          <t xml:space="preserve">Gasto de Consumo Final Individual y Colectivo del Gobierno general
</t>
        </r>
      </text>
    </comment>
    <comment ref="E25" authorId="0" shapeId="0">
      <text>
        <r>
          <rPr>
            <b/>
            <sz val="9"/>
            <color indexed="81"/>
            <rFont val="Tahoma"/>
            <family val="2"/>
          </rPr>
          <t xml:space="preserve">Gasto de Consumo Final de los Hogares y de las ISFLSH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<sst xmlns="http://schemas.openxmlformats.org/spreadsheetml/2006/main" count="1284" uniqueCount="485">
  <si>
    <t>.</t>
  </si>
  <si>
    <t xml:space="preserve"> de las actividades características</t>
  </si>
  <si>
    <t xml:space="preserve"> por</t>
  </si>
  <si>
    <t xml:space="preserve"> Producción </t>
  </si>
  <si>
    <t>Fuente</t>
  </si>
  <si>
    <t xml:space="preserve"> de las actividades características y conexas</t>
  </si>
  <si>
    <t xml:space="preserve"> de las actividades conexas</t>
  </si>
  <si>
    <t>Cuadros de prod, CI, VAB</t>
  </si>
  <si>
    <t>k</t>
  </si>
  <si>
    <t>Corriente(C)/Constante(K)</t>
  </si>
  <si>
    <t xml:space="preserve">Número </t>
  </si>
  <si>
    <t>Título</t>
  </si>
  <si>
    <t xml:space="preserve"> de mercado y no de mercado</t>
  </si>
  <si>
    <t xml:space="preserve"> VAB</t>
  </si>
  <si>
    <t xml:space="preserve"> Gasto de consumo final</t>
  </si>
  <si>
    <t>Cuadros de GCF,CFE</t>
  </si>
  <si>
    <t xml:space="preserve"> de la educación</t>
  </si>
  <si>
    <t xml:space="preserve"> respecto al PIB</t>
  </si>
  <si>
    <t xml:space="preserve"> nacional</t>
  </si>
  <si>
    <t xml:space="preserve"> total de los hogares</t>
  </si>
  <si>
    <t xml:space="preserve"> total del Gobierno general</t>
  </si>
  <si>
    <t xml:space="preserve"> de los hogares en educación</t>
  </si>
  <si>
    <t xml:space="preserve"> del Gobierno general en educación</t>
  </si>
  <si>
    <t xml:space="preserve"> Consumo final efectivo</t>
  </si>
  <si>
    <t xml:space="preserve"> Gasto privado</t>
  </si>
  <si>
    <t xml:space="preserve"> Gasto público</t>
  </si>
  <si>
    <t xml:space="preserve"> Gasto Total</t>
  </si>
  <si>
    <t xml:space="preserve"> Gasto público por alumno</t>
  </si>
  <si>
    <t xml:space="preserve"> Gasto privado por alumno</t>
  </si>
  <si>
    <t xml:space="preserve"> respecto al PIB per cápita</t>
  </si>
  <si>
    <t xml:space="preserve"> respecto al Gasto de consumo final</t>
  </si>
  <si>
    <t xml:space="preserve"> respecto al Consumo final efectivo</t>
  </si>
  <si>
    <t xml:space="preserve">Fuente  </t>
  </si>
  <si>
    <t xml:space="preserve">Elaboración  </t>
  </si>
  <si>
    <t>R</t>
  </si>
  <si>
    <t xml:space="preserve"> alumno</t>
  </si>
  <si>
    <t xml:space="preserve"> tipo de gasto</t>
  </si>
  <si>
    <t xml:space="preserve"> Consumo intermedio</t>
  </si>
  <si>
    <t>Índice</t>
  </si>
  <si>
    <t xml:space="preserve"> 2007-2009.</t>
  </si>
  <si>
    <t>Descripción</t>
  </si>
  <si>
    <r>
      <t>Elaboración</t>
    </r>
    <r>
      <rPr>
        <i/>
        <sz val="9"/>
        <color indexed="8"/>
        <rFont val="Calibri"/>
        <family val="2"/>
      </rPr>
      <t xml:space="preserve">: INEC. </t>
    </r>
  </si>
  <si>
    <t xml:space="preserve"> industrias</t>
  </si>
  <si>
    <t xml:space="preserve"> según</t>
  </si>
  <si>
    <t xml:space="preserve">Fuente:  Banco Central del Ecuador, Cuentas Nacionales. 
                  INEC, Cuentas Satélite de Servicios de Educación. 2007-2009
</t>
  </si>
  <si>
    <t xml:space="preserve">Fuente: INEC, Cuentas Satélite de Servicios de Educación. 2007-2009
</t>
  </si>
  <si>
    <r>
      <rPr>
        <b/>
        <sz val="9"/>
        <color theme="1"/>
        <rFont val="Calibri"/>
        <family val="2"/>
        <scheme val="minor"/>
      </rPr>
      <t xml:space="preserve">Fuente: </t>
    </r>
    <r>
      <rPr>
        <sz val="9"/>
        <color theme="1"/>
        <rFont val="Calibri"/>
        <family val="2"/>
        <scheme val="minor"/>
      </rPr>
      <t xml:space="preserve"> Banco Central del Ecuador, Cuentas Nacionales. 
                  INEC, Cuentas Satélite de Servicios de Educación. 2007-2009
</t>
    </r>
  </si>
  <si>
    <r>
      <rPr>
        <b/>
        <i/>
        <sz val="9"/>
        <color theme="1"/>
        <rFont val="Calibri"/>
        <family val="2"/>
        <scheme val="minor"/>
      </rPr>
      <t>Fuente:</t>
    </r>
    <r>
      <rPr>
        <i/>
        <sz val="9"/>
        <color theme="1"/>
        <rFont val="Calibri"/>
        <family val="2"/>
        <scheme val="minor"/>
      </rPr>
      <t xml:space="preserve"> Ministerio de Educación, Archivo Maestro de Instituciones Educativas (AMIE)
                 INEC, Cuentas Satélite de Servicios de Educación. 2007-2009
</t>
    </r>
  </si>
  <si>
    <r>
      <rPr>
        <b/>
        <i/>
        <sz val="9"/>
        <color theme="1"/>
        <rFont val="Calibri"/>
        <family val="2"/>
        <scheme val="minor"/>
      </rPr>
      <t>Fuente:</t>
    </r>
    <r>
      <rPr>
        <i/>
        <sz val="9"/>
        <color theme="1"/>
        <rFont val="Calibri"/>
        <family val="2"/>
        <scheme val="minor"/>
      </rPr>
      <t xml:space="preserve"> Banco Central del Ecuador, Cuentas Nacionales. 
                 Ministerio de Educación, Archivo Maestro de Instituciones Educativas (AMIE)
                 INEC, Cuentas Satélite de Servicios de Educación. 2007-2009
</t>
    </r>
  </si>
  <si>
    <t>Cuadro N°</t>
  </si>
  <si>
    <t>Contenido</t>
  </si>
  <si>
    <t>Miles de dólares</t>
  </si>
  <si>
    <t xml:space="preserve">Miles de dólares </t>
  </si>
  <si>
    <t>Total</t>
  </si>
  <si>
    <t>Notas:</t>
  </si>
  <si>
    <t>Relación privado/público</t>
  </si>
  <si>
    <r>
      <rPr>
        <b/>
        <sz val="9"/>
        <color rgb="FF5A5A72"/>
        <rFont val="Century Gothic"/>
        <family val="2"/>
      </rPr>
      <t>Elaboración:</t>
    </r>
    <r>
      <rPr>
        <sz val="9"/>
        <color rgb="FF5A5A72"/>
        <rFont val="Century Gothic"/>
        <family val="2"/>
      </rPr>
      <t xml:space="preserve"> INEC.</t>
    </r>
  </si>
  <si>
    <r>
      <rPr>
        <b/>
        <sz val="9"/>
        <color rgb="FF5A5A72"/>
        <rFont val="Century Gothic"/>
        <family val="2"/>
      </rPr>
      <t>Fuente:</t>
    </r>
    <r>
      <rPr>
        <sz val="9"/>
        <color rgb="FF5A5A72"/>
        <rFont val="Century Gothic"/>
        <family val="2"/>
      </rPr>
      <t xml:space="preserve"> INEC, CSE 2007-2019</t>
    </r>
  </si>
  <si>
    <t>Sector Público</t>
  </si>
  <si>
    <t>Sector privado</t>
  </si>
  <si>
    <t>Otras transferencias corrientes</t>
  </si>
  <si>
    <t>Otros ingresos propios</t>
  </si>
  <si>
    <t>Financiamiento hogares</t>
  </si>
  <si>
    <t>Financiamiento gobierno central</t>
  </si>
  <si>
    <t>Financiamiento gobierno local</t>
  </si>
  <si>
    <t>Financiamiento ISFLH</t>
  </si>
  <si>
    <t>Financiamiento total</t>
  </si>
  <si>
    <t>Otras erogaciones</t>
  </si>
  <si>
    <t>Remuneraciones</t>
  </si>
  <si>
    <t>Inversiones de capital</t>
  </si>
  <si>
    <t>Consumo intermedio</t>
  </si>
  <si>
    <t>Inversiones</t>
  </si>
  <si>
    <t>Transferencias</t>
  </si>
  <si>
    <r>
      <rPr>
        <b/>
        <sz val="9"/>
        <color rgb="FF6B6B6B"/>
        <rFont val="Century Gothic"/>
        <family val="2"/>
      </rPr>
      <t>Elaboración:</t>
    </r>
    <r>
      <rPr>
        <sz val="9"/>
        <color rgb="FF6B6B6B"/>
        <rFont val="Century Gothic"/>
        <family val="2"/>
      </rPr>
      <t xml:space="preserve"> INEC.</t>
    </r>
  </si>
  <si>
    <t>Anterior</t>
  </si>
  <si>
    <t>Siguiente</t>
  </si>
  <si>
    <t>3.1.1</t>
  </si>
  <si>
    <t>3.1.2</t>
  </si>
  <si>
    <t>3.1.3</t>
  </si>
  <si>
    <t>3.2.1</t>
  </si>
  <si>
    <t>3.2.2</t>
  </si>
  <si>
    <t>3.2.3</t>
  </si>
  <si>
    <t>Macroindicadores</t>
  </si>
  <si>
    <t>CUADRO N° 1.1</t>
  </si>
  <si>
    <t>CUADRO N° 1.3</t>
  </si>
  <si>
    <t>CUADRO N° 2.1</t>
  </si>
  <si>
    <t>CUADRO N° 2.2</t>
  </si>
  <si>
    <t>CUADRO N° 2.3</t>
  </si>
  <si>
    <t>CUADRO N° 2.4</t>
  </si>
  <si>
    <t>CUADRO N° 2.5</t>
  </si>
  <si>
    <t>CUADRO N° 3.2.1</t>
  </si>
  <si>
    <t>Anexos</t>
  </si>
  <si>
    <t>CUADRO N° 1.2</t>
  </si>
  <si>
    <t>CUADRO N° 3.2.2</t>
  </si>
  <si>
    <t>CUADRO N° 3.2.3</t>
  </si>
  <si>
    <t>CUADRO N° 3.1.3</t>
  </si>
  <si>
    <t>CUADRO N° 3.1.2</t>
  </si>
  <si>
    <t>CUADRO N° 3.1.1</t>
  </si>
  <si>
    <t>Sector público</t>
  </si>
  <si>
    <t>Gastos de consumo intermedio</t>
  </si>
  <si>
    <t>Activos no producidos</t>
  </si>
  <si>
    <t>Otras transferencias</t>
  </si>
  <si>
    <t>Impuestos, tasas, multas</t>
  </si>
  <si>
    <t>CUADRO N° 3.1.4</t>
  </si>
  <si>
    <t>3.1.4</t>
  </si>
  <si>
    <t>3.2.4</t>
  </si>
  <si>
    <t>CUADRO N° 3.2.4</t>
  </si>
  <si>
    <t>Indicadores de financiamiento y gasto según sectores institucionales de cuentas nacionales</t>
  </si>
  <si>
    <r>
      <rPr>
        <b/>
        <sz val="9"/>
        <color theme="1" tint="0.34998626667073579"/>
        <rFont val="Century Gothic"/>
        <family val="2"/>
      </rPr>
      <t xml:space="preserve">Elaboración: </t>
    </r>
    <r>
      <rPr>
        <sz val="9"/>
        <color theme="1" tint="0.34998626667073579"/>
        <rFont val="Century Gothic"/>
        <family val="2"/>
      </rPr>
      <t>INEC</t>
    </r>
  </si>
  <si>
    <t>Servicios de comercio</t>
  </si>
  <si>
    <t>03.01.06</t>
  </si>
  <si>
    <t>Comercio de productos de la salud</t>
  </si>
  <si>
    <t>Infraestructura de la salud</t>
  </si>
  <si>
    <t>03.01.05</t>
  </si>
  <si>
    <t>Construcción de infraestructura hospitalaria</t>
  </si>
  <si>
    <t>Artículos ópticos</t>
  </si>
  <si>
    <t>03.01.04</t>
  </si>
  <si>
    <t>Fabricación de instrumentos de óptica y equipo fotográfico</t>
  </si>
  <si>
    <t>03.01.03</t>
  </si>
  <si>
    <t>Fabricación de equipo médico y quirúrgico y de aparatos ortopédicos</t>
  </si>
  <si>
    <t>Productos farmacéuticos</t>
  </si>
  <si>
    <t>03.01.02</t>
  </si>
  <si>
    <t>Productos químicos inorgánicos</t>
  </si>
  <si>
    <t>03.01.01</t>
  </si>
  <si>
    <t>Servicios de seguros de enfermedad y accidentes</t>
  </si>
  <si>
    <t>02.05.02</t>
  </si>
  <si>
    <t>Actividades de seguros de enfermedad y accidentes privados</t>
  </si>
  <si>
    <t>Servicios de medicina prepagada</t>
  </si>
  <si>
    <t>02.05.01</t>
  </si>
  <si>
    <t>Actividades de servicios de medicina prepagada privados</t>
  </si>
  <si>
    <t>Servicios de instituciones residenciales de salud distintos de los servicios hospitalarios</t>
  </si>
  <si>
    <t>02.04.02</t>
  </si>
  <si>
    <t>Otros servicios de salud humana</t>
  </si>
  <si>
    <t>Otras actividades relacionadas con la salud humana públicos</t>
  </si>
  <si>
    <t>Otros servicios de salud humana n.c.p</t>
  </si>
  <si>
    <t>02.04.03</t>
  </si>
  <si>
    <t>02.04.01</t>
  </si>
  <si>
    <t>Otras actividades relacionadas con la salud humana privados</t>
  </si>
  <si>
    <t>Servicios odontológicos en centros de atención ambulatoria</t>
  </si>
  <si>
    <t>02.03.02</t>
  </si>
  <si>
    <t>Servicios odontológicos</t>
  </si>
  <si>
    <t>Servicios ambulatorios generales y especializados en centros ambulatorios</t>
  </si>
  <si>
    <t>02.02.02</t>
  </si>
  <si>
    <t>Servicios ambulatorios</t>
  </si>
  <si>
    <t>Servicios odontológicos en hospitales y clínicas</t>
  </si>
  <si>
    <t>02.03.01</t>
  </si>
  <si>
    <t>Servicios ambulatorios generales y especializados en hospitales y clínicas</t>
  </si>
  <si>
    <t>02.02.01</t>
  </si>
  <si>
    <t>Servicios con internación en hospitales y clínicas especializados y de especialidades</t>
  </si>
  <si>
    <t>02.01.02</t>
  </si>
  <si>
    <t>Servicios con internación en hospitales y clínicas básicas y generales</t>
  </si>
  <si>
    <t>02.01.01</t>
  </si>
  <si>
    <t>Servicios con internación</t>
  </si>
  <si>
    <t>Actividades de hospitales privados</t>
  </si>
  <si>
    <t>Servicios de administración de la seguridad social obligatoria</t>
  </si>
  <si>
    <t>01.02.01</t>
  </si>
  <si>
    <t>Servicios de administración de planes de seguridad social de afiliación obligatoria</t>
  </si>
  <si>
    <t>Actividades de planes de seguridad social de afiliación obligatoria</t>
  </si>
  <si>
    <t>01.03.01</t>
  </si>
  <si>
    <t>Servicios de salud pública</t>
  </si>
  <si>
    <t xml:space="preserve">Servicios de rectoría y administración de la salud </t>
  </si>
  <si>
    <t>01.01.01</t>
  </si>
  <si>
    <t xml:space="preserve">Servicios de rectoría y administración de servicios de la salud </t>
  </si>
  <si>
    <t>Regulación de las actividades de organismos que prestan servicios de salud</t>
  </si>
  <si>
    <t>Correspondencia de industrias y productos de la salud que conforman las Cuentas Satélite de Salud</t>
  </si>
  <si>
    <t>Formación bruta de capital fijo</t>
  </si>
  <si>
    <t>Remuneración de los empleados</t>
  </si>
  <si>
    <t>Indicadores de financiamiento y gasto según niveles de atención</t>
  </si>
  <si>
    <t>Según niveles y subniveles del Sistema Nacional de Salud</t>
  </si>
  <si>
    <t>Según el Sistema de Cuentas de Salud (SHA 2011)</t>
  </si>
  <si>
    <t>Compras del gobierno en nombre de los hogares</t>
  </si>
  <si>
    <t>Otros gastos</t>
  </si>
  <si>
    <t>Transferencias desde el gobierno</t>
  </si>
  <si>
    <t>Gasto de hogares en medicina prepagada, seguros e insumos médicos</t>
  </si>
  <si>
    <t>FBCF de la salud</t>
  </si>
  <si>
    <t>FBCF de la salud / PIB</t>
  </si>
  <si>
    <t>Financiamiento de los Fondos de la Seguridad Social</t>
  </si>
  <si>
    <t xml:space="preserve">Rectoría y administración de la salud </t>
  </si>
  <si>
    <t>Administración de la seguridad social obligatoria</t>
  </si>
  <si>
    <t>Salud pública</t>
  </si>
  <si>
    <t>Internación en hospitales y clínicas básicas y generales</t>
  </si>
  <si>
    <t>Internación en hospitales y clínicas especializados y de especialidades</t>
  </si>
  <si>
    <t>Ambulatorios generales y especializados en hospitales y clínicas</t>
  </si>
  <si>
    <t>Ambulatorios generales y especializados en centros ambulatorios</t>
  </si>
  <si>
    <t>Odontológicos en hospitales y clínicas</t>
  </si>
  <si>
    <t>Odontológicos en centros de atención ambulatoria</t>
  </si>
  <si>
    <t>Comadronas, enfermeros, fisioterapéutas y paramédicos</t>
  </si>
  <si>
    <t>Instituciones residenciales de salud distintos de los servicios hospitalarios</t>
  </si>
  <si>
    <t>z</t>
  </si>
  <si>
    <t>Sector Privado</t>
  </si>
  <si>
    <t>Consumo del gobierno en nombre de los hogares</t>
  </si>
  <si>
    <r>
      <rPr>
        <b/>
        <sz val="9"/>
        <color rgb="FF5A5A72"/>
        <rFont val="Century Gothic"/>
        <family val="2"/>
      </rPr>
      <t>Fuente:</t>
    </r>
    <r>
      <rPr>
        <sz val="9"/>
        <color rgb="FF5A5A72"/>
        <rFont val="Century Gothic"/>
        <family val="2"/>
      </rPr>
      <t xml:space="preserve"> INEC, CSS 2007-2021.</t>
    </r>
  </si>
  <si>
    <t>Agente de financiamiento</t>
  </si>
  <si>
    <t>Financiamiento de los hogares</t>
  </si>
  <si>
    <t>Transferencia corriente del gobierno general</t>
  </si>
  <si>
    <t>Contribuciones sociales efectivas de los empleadores</t>
  </si>
  <si>
    <t>Formación bruta de capital</t>
  </si>
  <si>
    <r>
      <rPr>
        <b/>
        <sz val="9"/>
        <color rgb="FF5A5A72"/>
        <rFont val="Century Gothic"/>
        <family val="2"/>
      </rPr>
      <t>Nota:</t>
    </r>
    <r>
      <rPr>
        <sz val="9"/>
        <color rgb="FF5A5A72"/>
        <rFont val="Century Gothic"/>
        <family val="2"/>
      </rPr>
      <t xml:space="preserve"> El Sistema Nacional de Salud es establecido por el MSP mediante Reglamento para establecer la tipología de establecimientos de salud del Sistema Nacional de Salud publicado en Registro Oficial Nro. 248.</t>
    </r>
  </si>
  <si>
    <t>Primer nivel de atención</t>
  </si>
  <si>
    <t>Puestos de salud</t>
  </si>
  <si>
    <t>Consultorios generales</t>
  </si>
  <si>
    <t>Segundo nivel de atención</t>
  </si>
  <si>
    <t>Centros de especialidades</t>
  </si>
  <si>
    <t>Hospitales del día</t>
  </si>
  <si>
    <t>Hospitales básicos</t>
  </si>
  <si>
    <t>Hospitales generales</t>
  </si>
  <si>
    <t>Tercer nivel de atención</t>
  </si>
  <si>
    <t>Centros especializados</t>
  </si>
  <si>
    <t>Hospitales especializados</t>
  </si>
  <si>
    <t>Hospitales de especialidades</t>
  </si>
  <si>
    <t>Instituciones de investigación, control y promoción de la salud</t>
  </si>
  <si>
    <t>Programas de vacunación COVID-19</t>
  </si>
  <si>
    <t>Establecimientos de atención residencial</t>
  </si>
  <si>
    <t>Establecimientos de asistencia social residenciales a la salud</t>
  </si>
  <si>
    <t>Consultorios de especialidades</t>
  </si>
  <si>
    <t>Centros de atención ambulatoria en salud mental</t>
  </si>
  <si>
    <t>Otros servicios de apoyo a la salud</t>
  </si>
  <si>
    <t>Otros establecimientos de apoyo a la salud</t>
  </si>
  <si>
    <t>Relación de las industrias de CSS con los niveles y subniveles de atención del SNS</t>
  </si>
  <si>
    <t>Industrias de la CSS</t>
  </si>
  <si>
    <t>Niveles del SNS</t>
  </si>
  <si>
    <t>Subniveles del SNS</t>
  </si>
  <si>
    <t>Regulación de las actividades de salud*</t>
  </si>
  <si>
    <t>Instituciones de rectoría, administración y programas de salud</t>
  </si>
  <si>
    <t>Instituciones de rectoria y administración de la salud</t>
  </si>
  <si>
    <t>Planes de seguridad social obligatoria</t>
  </si>
  <si>
    <t>Actividades de servicios médicos y odontológicos ambulatorios</t>
  </si>
  <si>
    <t>Centros de salud A, B y C</t>
  </si>
  <si>
    <t>Centros de salud en centros de privación de libertad</t>
  </si>
  <si>
    <t xml:space="preserve">Centros de salud en el trabajo </t>
  </si>
  <si>
    <t>Actividades de hospitales</t>
  </si>
  <si>
    <t>Establecimientos de laboratorios, radiología e imagen</t>
  </si>
  <si>
    <t>Estableciminetos de bancos de sangre, tejidos y células</t>
  </si>
  <si>
    <t>CUADRO N° 4.3</t>
  </si>
  <si>
    <t>Cuadro N° 4.1</t>
  </si>
  <si>
    <t>Actividades de servicios médicos y odontológicos ambulatorios públicos</t>
  </si>
  <si>
    <t>Actividades de seguros de enfermedad y accidentes públicos</t>
  </si>
  <si>
    <t>Servicios de medicina prepagada y seguros de enfermedad y accidentes</t>
  </si>
  <si>
    <t>Productos farmacéuticos y químicos</t>
  </si>
  <si>
    <t>Actividades de servicios médicos y odontológicos ambulatorios privadosprivado</t>
  </si>
  <si>
    <t>Código</t>
  </si>
  <si>
    <t>Industria (nivel 1)</t>
  </si>
  <si>
    <t>Producto (nivel 1)</t>
  </si>
  <si>
    <t>Producto (nivel 2)</t>
  </si>
  <si>
    <r>
      <rPr>
        <b/>
        <sz val="11"/>
        <color rgb="FF5A5A72"/>
        <rFont val="Century Gothic"/>
        <family val="2"/>
      </rPr>
      <t>*Nota:</t>
    </r>
    <r>
      <rPr>
        <sz val="11"/>
        <color rgb="FF5A5A72"/>
        <rFont val="Century Gothic"/>
        <family val="2"/>
      </rPr>
      <t xml:space="preserve"> La industria de regulación de las actividades de salud pública abarca las instituciones de rectoría, administración y programas de salud y regulación de planes de seguridad social</t>
    </r>
  </si>
  <si>
    <t>GNS/PIB</t>
  </si>
  <si>
    <t>Consultorios generales y centros de salud en el trabajo</t>
  </si>
  <si>
    <t>Centros de salud A y B</t>
  </si>
  <si>
    <t>Gasto Nacional en Salud según sector público y privado respecto del PIB 2007-2022</t>
  </si>
  <si>
    <t>Composición del Gasto Nacional en Salud según sector público y privado 2007-2022</t>
  </si>
  <si>
    <t>Formación bruta de capital fijo de la salud (FBCF) según sector público y privado 2007-2022</t>
  </si>
  <si>
    <t>Financiamiento de los servicios característicos de la salud según sectores institucionales 2007-2022</t>
  </si>
  <si>
    <t>Financiamiento de los servicios característicos de la salud por tipos de ingreso según agentes de financiamiento 2022</t>
  </si>
  <si>
    <t>Erogaciones de los servicios característicos de la salud según sectores institucionales 2007-2022</t>
  </si>
  <si>
    <t>Erogaciones de los servicios característicos de la salud por tipos de gasto según unidades institucionales 2022</t>
  </si>
  <si>
    <t>Financiamiento de la producción de las actividades características de la salud 2022</t>
  </si>
  <si>
    <t>Erogaciones de los servicios característicos de la salud según sector público y niveles de atención 2007-2022</t>
  </si>
  <si>
    <t>Erogaciones de los servicios característicos de la salud según sector privado y niveles de atención 2007-2022</t>
  </si>
  <si>
    <t>Erogaciones de los servicios característicos de la salud por tipos de gasto según sector público y niveles de atención 2022</t>
  </si>
  <si>
    <t>Erogaciones de los servicios característicos de la salud por tipos de gasto según sector privado y niveles de atención 2022</t>
  </si>
  <si>
    <t>Erogaciones de los servicios característicos de la salud según sector público y clasificación SHA 2007-2022</t>
  </si>
  <si>
    <t>Erogaciones de los servicios característicos de la salud según sector privado y clasificación SHA 2007-2022</t>
  </si>
  <si>
    <t>Erogaciones de los servicios característicos de la salud por tipos de gasto según sector público y clasificación SHA 2022</t>
  </si>
  <si>
    <t>Erogaciones de los servicios característicos de la salud por tipos de gasto según sector privado y clasificación SHA 2022</t>
  </si>
  <si>
    <t>Gasto Nacional en Salud según sector público y privado respecto del PIB
Período 2007-2022</t>
  </si>
  <si>
    <t>Gasto Nacional en Salud (miles de dólares) según sector público y privado respecto del PIB. Período 2007-2022</t>
  </si>
  <si>
    <t>Composición del Gasto Nacional en Salud según sector público y privado
Período 2007-2022</t>
  </si>
  <si>
    <t>Composición del Gasto Nacional en Salud (miles de dólares) según sector público y privado. Período 2007-2022</t>
  </si>
  <si>
    <t>Formación bruta de capital fijo (FBCF) de la salud según sector público y privado 
Período 2007-2022</t>
  </si>
  <si>
    <t>Participación de la formación bruta de capital fijo (FBCF) de la salud (miles de dólares) respecto al PIB. Período 2007-2022</t>
  </si>
  <si>
    <t>Financiamiento de los servicios característicos de la salud según sectores institucionales
Período 2007-2022</t>
  </si>
  <si>
    <t>Evolución del financiamiento de los servicios de salud (miles de dólares) según sector público y privado. Período 2007-2022</t>
  </si>
  <si>
    <t>Financiamiento de los servicios característicos de salud (miles de dólares) por tipos de ingreso. Año 2022.</t>
  </si>
  <si>
    <t>Financiamiento de los servicios característicos de salud (miles de dólares) por tipos de ingreso según agentes de financiamiento. Año 2022.</t>
  </si>
  <si>
    <t>Erogaciones de los servicios característicos de la salud según sectores institucionales
Período 2007-2022</t>
  </si>
  <si>
    <t>Erogaciones de los servicios característicos de la salud según sectores institucionales (miles de dólares) según sector y su relación. Período 2007-2022.</t>
  </si>
  <si>
    <t>Estructura de las erogaciones de los servicios característicos de salud (miles de dólares) según tipos de gastos. Año 2022</t>
  </si>
  <si>
    <t>Estructura de las erogaciones de los servicios característicos de salud (miles de dólares) según sector y tipos de gastos. Año 2022</t>
  </si>
  <si>
    <t>Financiamiento de la producción de las actividades características de la salud
Año 2022</t>
  </si>
  <si>
    <t>Estructura del financiamiento de la producción de actividades características de salud (miles de dólares) según sectores institucionales. Año 2022</t>
  </si>
  <si>
    <t>Erogaciones de los servicios característicos de la salud según sector público y niveles de atención del Sistema Nacional de Salud
Período 2007-2022</t>
  </si>
  <si>
    <t>Erogaciones de los servicios característicos de salud (miles de dólares) según primer nivel de atención. Período 2007-2022</t>
  </si>
  <si>
    <t>Erogaciones de los servicios característicos de salud (miles de dólares) de instituciones de rectoría, administración, programas de salud pública y establecimientos de atención residencial. Período 2007-2022.</t>
  </si>
  <si>
    <t>Erogaciones de los servicios característicos de salud (miles de dólares) de tercer nivel de atención. Período 2007-2022</t>
  </si>
  <si>
    <t>Erogaciones de los servicios característicos de salud (miles de dólares) de segundo nivel de atención. Período 2007-2022</t>
  </si>
  <si>
    <t>Erogaciones de los servicios característicos de la salud según sector privado y niveles de atención del Sistema Nacional de Salud
Período 2007-2022</t>
  </si>
  <si>
    <t>Erogaciones de los servicios característicos de la enseñanza (miles de dólares) del primer nivel de atención. Período 2007-2022</t>
  </si>
  <si>
    <t>Erogaciones de los servicios característicos de salud (miles de dólares) del segundo nivel de atención. Período 2007-2022</t>
  </si>
  <si>
    <t>Erogaciones de los servicios característicos de salud (miles de dólares) del tercer nivel de atención. Período 2007-2022</t>
  </si>
  <si>
    <t>Erogaciones de los servicios característicos de salud (miles de dólares) según servicios de apoyo a la salud. Período 2007-2022</t>
  </si>
  <si>
    <t>Erogaciones de los servicios característicos de la salud por tipos de gasto según sector público y niveles de atención del Sistema Nacional de Salud
Año 2022</t>
  </si>
  <si>
    <t>Erogaciones de los servicios característicos de la salud por tipos de gasto según sector privado y niveles de atención del Sistema Nacional de Salud
Año 2022</t>
  </si>
  <si>
    <t>Estructura de las erogaciones de los servicios característicos de salud (miles de dólares) según sector privado y tipos de gastos. Año 2022</t>
  </si>
  <si>
    <t>Erogaciones de los servicios característicos de la salud según sector público y Sistema de Cuentas de Salud (SHA 2011)
Período 2007-2022</t>
  </si>
  <si>
    <t>Estructura de las erogaciones de los servicios característicos de la salud (miles de dólares) según sector público y Sistema de Cuentas de Salud (SHA 2011). Años 2021 y 2022</t>
  </si>
  <si>
    <t>Erogaciones de los servicios característicos de la salud (miles de dólares) según sector público y actividades hospitalarias. Período 2007-2022</t>
  </si>
  <si>
    <t>Erogaciones de los servicios característicos de la salud (miles de dólares) según sector público y actividades médicas y odontológico ambulatorios. Período 2007-2022</t>
  </si>
  <si>
    <t>Erogaciones de los servicios característicos de la salud (miles de dólares) según otros servicios a la salud. Período 2007-2022</t>
  </si>
  <si>
    <t>Erogaciones de los servicios característicos de la salud por tipos de gasto según sector público y Sistema de Cuentas de Salud (SHA 2011)
Año 2022</t>
  </si>
  <si>
    <t>Estructura de las erogaciones de los servicios característicos de salud (miles de dólares) según tipos de gastos. Año 2022.</t>
  </si>
  <si>
    <t>Estructura de las erogaciones de los servicios característicos de salud (miles de dólares) según sector público y tipos de gastos. Año 2022</t>
  </si>
  <si>
    <t>Estructura de las erogaciones de los servicios característicos de la salud (miles de dólares) según tipos de gastos. Año 2022</t>
  </si>
  <si>
    <t>Estructura de las erogaciones de los servicios característicos de la salud (miles de dólares) según sector privado y tipos de gastos. Año 2022</t>
  </si>
  <si>
    <t>Erogaciones de los servicios característicos de la salud por tipos de gasto según sector privado y Sistema de Cuentas de Salud (SHA 2011)
Año 2022</t>
  </si>
  <si>
    <t>Erogaciones de los servicios característicos de la salud según sector privado y Sistema de Cuentas de Salud (SHA 2011)
Período 2007-2022</t>
  </si>
  <si>
    <t>1.1</t>
  </si>
  <si>
    <t>1.2</t>
  </si>
  <si>
    <t>1.3</t>
  </si>
  <si>
    <t>2.1</t>
  </si>
  <si>
    <t>2.2</t>
  </si>
  <si>
    <t>2.3</t>
  </si>
  <si>
    <t>2.4</t>
  </si>
  <si>
    <t>2.5</t>
  </si>
  <si>
    <t>3.1</t>
  </si>
  <si>
    <t>3.2</t>
  </si>
  <si>
    <t>4.1</t>
  </si>
  <si>
    <t>4.2</t>
  </si>
  <si>
    <t>La suma de valores en los gráficos puede no coincidir con el total. debido a redondeos.</t>
  </si>
  <si>
    <r>
      <rPr>
        <b/>
        <sz val="9"/>
        <color rgb="FF5A5A72"/>
        <rFont val="Century Gothic"/>
        <family val="2"/>
      </rPr>
      <t>Fuente:</t>
    </r>
    <r>
      <rPr>
        <sz val="9"/>
        <color rgb="FF5A5A72"/>
        <rFont val="Century Gothic"/>
        <family val="2"/>
      </rPr>
      <t xml:space="preserve"> INEC, CSS 2007-2022; Banco Central del Ecuador (BCE), Cuentas Nacionales 2007-2022.</t>
    </r>
  </si>
  <si>
    <r>
      <rPr>
        <b/>
        <sz val="9"/>
        <color rgb="FF5A5A72"/>
        <rFont val="Century Gothic"/>
        <family val="2"/>
      </rPr>
      <t>Fuente:</t>
    </r>
    <r>
      <rPr>
        <sz val="9"/>
        <color rgb="FF5A5A72"/>
        <rFont val="Century Gothic"/>
        <family val="2"/>
      </rPr>
      <t xml:space="preserve"> INEC, CSS 2007-2022</t>
    </r>
  </si>
  <si>
    <r>
      <rPr>
        <b/>
        <sz val="9"/>
        <color theme="1"/>
        <rFont val="Century Gothic"/>
        <family val="2"/>
      </rPr>
      <t>Nota:</t>
    </r>
    <r>
      <rPr>
        <sz val="9"/>
        <color theme="1"/>
        <rFont val="Century Gothic"/>
        <family val="2"/>
      </rPr>
      <t xml:space="preserve"> Datos PIB (BCE) año 2016 cifra semidefinitiva y datos 2017-2022 cifra provisional.</t>
    </r>
  </si>
  <si>
    <r>
      <rPr>
        <b/>
        <sz val="9"/>
        <color theme="1"/>
        <rFont val="Century Gothic"/>
        <family val="2"/>
      </rPr>
      <t>Fuente:</t>
    </r>
    <r>
      <rPr>
        <sz val="9"/>
        <color theme="1"/>
        <rFont val="Century Gothic"/>
        <family val="2"/>
      </rPr>
      <t xml:space="preserve"> INEC, CSS 2007-2022; Banco Central del Ecuador (BCE), Cuentas Nacionales 2007-2022.</t>
    </r>
  </si>
  <si>
    <t>Formación bruta de capital fijo (FBCF) de los servicios característicos de la salud (miles de dólares) según sector público y privado. Período 2007-2022.</t>
  </si>
  <si>
    <r>
      <rPr>
        <b/>
        <sz val="9"/>
        <color rgb="FF5A5A72"/>
        <rFont val="Century Gothic"/>
        <family val="2"/>
      </rPr>
      <t>Fuente:</t>
    </r>
    <r>
      <rPr>
        <sz val="9"/>
        <color rgb="FF5A5A72"/>
        <rFont val="Century Gothic"/>
        <family val="2"/>
      </rPr>
      <t xml:space="preserve"> INEC, CSS 2007-2022.</t>
    </r>
  </si>
  <si>
    <r>
      <rPr>
        <b/>
        <sz val="9"/>
        <color rgb="FF6B6B6B"/>
        <rFont val="Century Gothic"/>
        <family val="2"/>
      </rPr>
      <t>Fuente:</t>
    </r>
    <r>
      <rPr>
        <sz val="9"/>
        <color rgb="FF6B6B6B"/>
        <rFont val="Century Gothic"/>
        <family val="2"/>
      </rPr>
      <t xml:space="preserve"> INEC, CSS 2007-2022</t>
    </r>
  </si>
  <si>
    <t>Estructura de las erogaciones de los servicios característicos de salud (miles de dólares) según sector público y niveles de atención del Sistema Nacional de Salud. Años 20201 y 2022</t>
  </si>
  <si>
    <t>Estructura de las erogaciones de los servicios característicos de salud (miles de dólares) según sector privado y niveles de atención del Sistema Nacional de Salud. Años 2021 y 2022</t>
  </si>
  <si>
    <t>Estructura de las erogaciones de los servicios característicos de salud (miles de dólares) según sector privado y Sistema de Cuentas de Salud (SHA 2011). Años 2021 y 2022</t>
  </si>
  <si>
    <t>Erogaciones de los servicios característicos de la salud (miles de dólares) según sector privado y actividades hospitalarias. Período 2007-2022</t>
  </si>
  <si>
    <t>Erogaciones de los servicios característicos de la salud (miles de dólares) según sector privado y actividades médicas y odontológico ambulatorios. Período 2007-2022</t>
  </si>
  <si>
    <t>3.01</t>
  </si>
  <si>
    <t>2.01</t>
  </si>
  <si>
    <t>2.02</t>
  </si>
  <si>
    <t>2.03</t>
  </si>
  <si>
    <t>3.02</t>
  </si>
  <si>
    <t>1.01</t>
  </si>
  <si>
    <t>2.04</t>
  </si>
  <si>
    <t>Servicios proporcionados por comadronas. enfermeros. fisioterapéutas y paramédicos</t>
  </si>
  <si>
    <t>6.02</t>
  </si>
  <si>
    <t>2.05</t>
  </si>
  <si>
    <t>6.03</t>
  </si>
  <si>
    <t>6.01</t>
  </si>
  <si>
    <t>3.04</t>
  </si>
  <si>
    <t>4.01</t>
  </si>
  <si>
    <t>4.02</t>
  </si>
  <si>
    <t>1.02</t>
  </si>
  <si>
    <t>11.01</t>
  </si>
  <si>
    <t>3.03</t>
  </si>
  <si>
    <t>10.01</t>
  </si>
  <si>
    <t>8.01</t>
  </si>
  <si>
    <t>Aparatos médicos. ortopédicos y ópticos</t>
  </si>
  <si>
    <t>9.01</t>
  </si>
  <si>
    <t>7.01</t>
  </si>
  <si>
    <t>Fabricación de productos químicos. farmacéuticos y medicamentos</t>
  </si>
  <si>
    <t>Aparatos médicos. quirúrgicos y aparatos ortopédicos</t>
  </si>
  <si>
    <t>5.01</t>
  </si>
  <si>
    <t>5.02</t>
  </si>
  <si>
    <t>1.03</t>
  </si>
  <si>
    <t>Fuente: INEC. CSS 2007-2022</t>
  </si>
  <si>
    <t>Los valores monetarios constantes son datos provisionales y se actualizarán en concordancia con el cambio de año base del Banco Central del Ecuador.</t>
  </si>
  <si>
    <t>*Incluye: Formación Bruta de Capital  + Objetos valiosos + Adquisición menos disposiciones de activos no financieros no producidos +Variaciones de existencias</t>
  </si>
  <si>
    <t>* No incluye variaciones de existencias ni adquisición menos disposiciones de activos no financieros no producidos.</t>
  </si>
  <si>
    <t>Financiamiento de los servicios característicos y conexos de la salud por tipos de ingreso según agentes de financiamiento
Año 2022</t>
  </si>
  <si>
    <t>Erogaciones de los servicios característicos y conexos de la salud por tipos de gasto según unidades institucionales
Año 2022</t>
  </si>
  <si>
    <t>Gasto de consumo final</t>
  </si>
  <si>
    <t>Sector privado</t>
  </si>
  <si>
    <t>Gobierno central</t>
  </si>
  <si>
    <t>Gobierno local</t>
  </si>
  <si>
    <t>Fondos de la Seguridad Social</t>
  </si>
  <si>
    <t>Formación Bruta de Capital*</t>
  </si>
  <si>
    <t>Transferencias a los servicios de salud</t>
  </si>
  <si>
    <t>Gasto Nacional en Salud</t>
  </si>
  <si>
    <t>Sector público</t>
  </si>
  <si>
    <t>PIB</t>
  </si>
  <si>
    <t xml:space="preserve"> Formación bruta de capital fijo público</t>
  </si>
  <si>
    <t xml:space="preserve"> Formación bruta de capital fijo privado</t>
  </si>
  <si>
    <t xml:space="preserve"> FBCF de instituciones características</t>
  </si>
  <si>
    <t xml:space="preserve"> FBCF de instituciones conexas</t>
  </si>
  <si>
    <t xml:space="preserve"> Formación bruta de capital fijo total*</t>
  </si>
  <si>
    <t>Fondos de seguridad social</t>
  </si>
  <si>
    <t>Sociedades no financieras características</t>
  </si>
  <si>
    <t>Hogares Productores</t>
  </si>
  <si>
    <t>Instituciones sin fines de lucro que sirven a los hogares</t>
  </si>
  <si>
    <t>Total financiamiento</t>
  </si>
  <si>
    <t>Instituciones de servicios de salud privada</t>
  </si>
  <si>
    <t>&gt; Ministerio de Salud Pública</t>
  </si>
  <si>
    <t>&gt; Instituciones del resto del gobierno central</t>
  </si>
  <si>
    <t>Instituciones de servicios de salud de los GAD</t>
  </si>
  <si>
    <t>&gt; IESS - Seguro General de Salud Individual y Familiar</t>
  </si>
  <si>
    <t>&gt; IESS - Seguro Social Campesino</t>
  </si>
  <si>
    <t>&gt; ISSPOL</t>
  </si>
  <si>
    <t>&gt; ISSFA</t>
  </si>
  <si>
    <t>Hogares productores</t>
  </si>
  <si>
    <t>Instituciones de servicios de salud de hogares productores</t>
  </si>
  <si>
    <t>Instituciones de salud sin fines de lucro</t>
  </si>
  <si>
    <t>Productores servicios conexos</t>
  </si>
  <si>
    <t>Total</t>
  </si>
  <si>
    <t>Total erogaciones</t>
  </si>
  <si>
    <t>Hospitales de sociedades no financieras</t>
  </si>
  <si>
    <t>Establecimientos residenciales de sociedades no financieras</t>
  </si>
  <si>
    <t>Centros ambulatorios de sociedades no financieras</t>
  </si>
  <si>
    <t>Establecimientos de servicios auxiliares de sociedades no financieras</t>
  </si>
  <si>
    <t>Hospitales del Ministerio de Salud Pública</t>
  </si>
  <si>
    <t>Centros ambulatorios del Ministerio de Salud Pública</t>
  </si>
  <si>
    <t>Instituciones de rectoría y administración del Ministerio de Salud Pública</t>
  </si>
  <si>
    <t>Instituciones de investigación, control y promoción de la salud adscritas al Ministerio de Salud Pública</t>
  </si>
  <si>
    <t>Hospitales de la Policía Nacional</t>
  </si>
  <si>
    <t>Centros ambulatorios de la Policía Nacional</t>
  </si>
  <si>
    <t>Instituciones de rectoría y administración de la Policía Nacional</t>
  </si>
  <si>
    <t>Hospitales de las Fuerzas Armadas</t>
  </si>
  <si>
    <t>Centros ambulatorios de las Fuerzas Armadas</t>
  </si>
  <si>
    <t>Instituciones de rectoría y administración de las Fuerzas Armadas</t>
  </si>
  <si>
    <t>Demás instituciones del sector público</t>
  </si>
  <si>
    <t>Hospitales de los Gobiernos Autónomos Descentralizados Municipales</t>
  </si>
  <si>
    <t>Centros ambulatorios de los Gobiernos Autónomos Descentralizados Municipales</t>
  </si>
  <si>
    <t>Instituciones de rectoría y administración de los Gobiernos Autónomos Descentralizados Municipales</t>
  </si>
  <si>
    <t>Centros ambulatorios de los Gobiernos  Autónomos Descentralizados Provinciales</t>
  </si>
  <si>
    <t>Hospitales del Instituto Ecuatoriano de Seguridad Social</t>
  </si>
  <si>
    <t>Centros ambulatorios del Instituto Ecuatoriano de Seguridad Social</t>
  </si>
  <si>
    <t>Instituciones de rectoría y administración del Instituto Ecuatoriano de Seguridad Social</t>
  </si>
  <si>
    <t xml:space="preserve">Instituciones de rectoría y administración del Instituto de Seguridad Social de la Policía Nacional </t>
  </si>
  <si>
    <t>Instituciones de rectoría y administración del Instituto de Seguridad Social de las Fuerzas Armadas</t>
  </si>
  <si>
    <t>Centros ambulatorios de hogares productores</t>
  </si>
  <si>
    <t>Hospitales de instituciones sin fines de lucro que sirven a los hogares</t>
  </si>
  <si>
    <t>Centros ambulatorios de instituciones sin fines de lucro que sirven a los hogares</t>
  </si>
  <si>
    <t>Establecimientos de servicios auxiliares de instituciones sin fines de lucro que sirven a los hogares</t>
  </si>
  <si>
    <t>Servicios de administración de la seguridad social obligatoria</t>
  </si>
  <si>
    <t>Servicios de salud pública</t>
  </si>
  <si>
    <t>Servicios con internación en hospitales y clínicas básicas y generales</t>
  </si>
  <si>
    <t>Servicios con internación en hospitales y clínicas especializados y de especialidades</t>
  </si>
  <si>
    <t>Servicios ambulatorios generales y especializados en hospitales y clínicas</t>
  </si>
  <si>
    <t>Servicios ambulatorios generales y especializados en centros ambulatorios</t>
  </si>
  <si>
    <t>Servicios odontológicos en hospitales y clínicas</t>
  </si>
  <si>
    <t>Servicios odontológicos en centros de atención ambulatoria</t>
  </si>
  <si>
    <t>Servicios proporcionados por comadronas, enfermeros, fisioterapéutas y paramédicos</t>
  </si>
  <si>
    <t>Servicios de instituciones residenciales de salud distintos de los servicios hospitalarios</t>
  </si>
  <si>
    <t>Otros servicios de salud humana n.c.p</t>
  </si>
  <si>
    <t>Sector Público</t>
  </si>
  <si>
    <t>Primer nivel de atención</t>
  </si>
  <si>
    <t>Puestos de salud</t>
  </si>
  <si>
    <t>Consultorios generales</t>
  </si>
  <si>
    <t>Centros de salud A</t>
  </si>
  <si>
    <t>Centros de salud B</t>
  </si>
  <si>
    <t>Centros de salud C</t>
  </si>
  <si>
    <t>Centros de salud en el trabajo</t>
  </si>
  <si>
    <t>Segundo nivel de atención</t>
  </si>
  <si>
    <t>Centros de especialidades</t>
  </si>
  <si>
    <t>Hospitales del día</t>
  </si>
  <si>
    <t>Hospitales básicos</t>
  </si>
  <si>
    <t>Hospitales generales</t>
  </si>
  <si>
    <t>Tercer nivel de atención</t>
  </si>
  <si>
    <t>Centros especializados</t>
  </si>
  <si>
    <t>Hospitales especializados</t>
  </si>
  <si>
    <t>Hospitales de especialidades</t>
  </si>
  <si>
    <t>Instituciones de rectoría, administración y programas de salud pública</t>
  </si>
  <si>
    <t xml:space="preserve">Instituciones de rectoría y administración de la salud </t>
  </si>
  <si>
    <t>Instituciones de investigación, control y promoción de la salud</t>
  </si>
  <si>
    <t>Programas de vacunación COVID-19</t>
  </si>
  <si>
    <t>Establecimientos de atención residencial</t>
  </si>
  <si>
    <t>Establecimientos de asistencia social residenciales a la salud</t>
  </si>
  <si>
    <t>Sector Privado</t>
  </si>
  <si>
    <t>Consultorios de especialidades</t>
  </si>
  <si>
    <t>Centros de atención ambulatoria en salud mental</t>
  </si>
  <si>
    <t>Otros servicios de apoyo a la salud</t>
  </si>
  <si>
    <t>Establecimientos de laboratorios, radíología e imagen</t>
  </si>
  <si>
    <t>Establecimientos de bancos de sangre, tejidos y células</t>
  </si>
  <si>
    <t>Otros establecimientos de apoyo a la salud</t>
  </si>
  <si>
    <t xml:space="preserve">Hospitales de salud mental </t>
  </si>
  <si>
    <t>Atención de larga duración residencial</t>
  </si>
  <si>
    <t>Consultorios  médicos</t>
  </si>
  <si>
    <t>Centros  de salud ambulatoria</t>
  </si>
  <si>
    <t>Proveedores de atención preventiva</t>
  </si>
  <si>
    <t>Agencias gubernamentales de administración del sistema de salud</t>
  </si>
  <si>
    <t>Agencias de administración de seguros sociales</t>
  </si>
  <si>
    <t>Establecimientos residenciales de salud mental y adicciones</t>
  </si>
  <si>
    <t>Otros establecimientos residenciales de salud de larga duración</t>
  </si>
  <si>
    <t>Consultorios  odontológicos</t>
  </si>
  <si>
    <t>Otros profesionales de la salud</t>
  </si>
  <si>
    <t>Proveedores de transporte de pacientes y rescate de emergencias</t>
  </si>
  <si>
    <t>Laboratorios médicos y de diagnóstico</t>
  </si>
  <si>
    <t>Otros proveedores de servicios auxiliares</t>
  </si>
  <si>
    <t xml:space="preserve">Los resultados de las CSS 2021 son semidefinitivos y 2022 provisionales. </t>
  </si>
  <si>
    <r>
      <rPr>
        <b/>
        <sz val="9"/>
        <color rgb="FF6E6E7C"/>
        <rFont val="Century Gothic"/>
        <family val="2"/>
      </rPr>
      <t xml:space="preserve">Nota: </t>
    </r>
    <r>
      <rPr>
        <sz val="9"/>
        <color rgb="FF6E6E7C"/>
        <rFont val="Century Gothic"/>
        <family val="2"/>
      </rPr>
      <t xml:space="preserve">Datos PIB (BCE) año 2016 cifra semidefinitiva y datos 2017-2022 cifra provisional.                                                                                                              
</t>
    </r>
  </si>
  <si>
    <t>La Formación Bruta de Capital que forma parte del Gasto Nacional en Salud tuvo una actualización, al incluir en su cálculo a "la adquisición menos disposiciones de activos no financieros no producidos". La actualización se homologa para toda la serie 2007-2019.</t>
  </si>
  <si>
    <r>
      <rPr>
        <b/>
        <sz val="9"/>
        <color rgb="FF5A5A72"/>
        <rFont val="Century Gothic"/>
        <family val="2"/>
      </rPr>
      <t>Nota:</t>
    </r>
    <r>
      <rPr>
        <sz val="9"/>
        <color rgb="FF5A5A72"/>
        <rFont val="Century Gothic"/>
        <family val="2"/>
      </rPr>
      <t xml:space="preserve"> La Formación Bruta de Capital que forma parte del Gasto Nacional en Salud tuvo una actualización, al incluir en su cálculo a "la adquisición menos disposiciones de activos no financieros no producidos". La actualización se homologa para toda la serie 2007-2019.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</si>
</sst>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_);_(* \(#,##0\);_(* &quot;-&quot;??_);_(@_)"/>
    <numFmt numFmtId="165" formatCode="0.0%"/>
    <numFmt numFmtId="166" formatCode="_ * #,##0_ ;_ * \-#,##0_ ;_ * &quot;-&quot;??_ ;_ @_ "/>
    <numFmt numFmtId="167" formatCode="#,##0.0"/>
    <numFmt numFmtId="168" formatCode="_(* #,##0.0_);_(* \(#,##0.0\);_(* &quot;-&quot;??_);_(@_)"/>
  </numFmts>
  <fonts count="116" x14ac:knownFonts="1">
    <font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2"/>
      <color rgb="FF646482"/>
      <name val="Century Gothic"/>
      <family val="2"/>
    </font>
    <font>
      <sz val="12"/>
      <color rgb="FF64647C"/>
      <name val="Century Gothic"/>
      <family val="2"/>
    </font>
    <font>
      <sz val="11"/>
      <color rgb="FF5A5A72"/>
      <name val="Calibri"/>
      <family val="2"/>
      <scheme val="minor"/>
    </font>
    <font>
      <sz val="10"/>
      <color rgb="FF5A5A72"/>
      <name val="Calibri"/>
      <family val="2"/>
      <scheme val="minor"/>
    </font>
    <font>
      <b/>
      <sz val="10"/>
      <color rgb="FF5A5A72"/>
      <name val="Century Gothic"/>
      <family val="2"/>
    </font>
    <font>
      <sz val="11"/>
      <color rgb="FFFF0000"/>
      <name val="Calibri"/>
      <family val="2"/>
      <scheme val="minor"/>
    </font>
    <font>
      <b/>
      <i/>
      <sz val="14"/>
      <color rgb="FF595959"/>
      <name val="Century Gothic"/>
      <family val="2"/>
    </font>
    <font>
      <sz val="11"/>
      <color theme="1" tint="0.34998626667073579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9"/>
      <color rgb="FF5A5A72"/>
      <name val="Century Gothic"/>
      <family val="2"/>
    </font>
    <font>
      <b/>
      <sz val="12"/>
      <color rgb="FF5A5A72"/>
      <name val="Century Gothic"/>
      <family val="2"/>
    </font>
    <font>
      <b/>
      <i/>
      <sz val="16"/>
      <color rgb="FF595959"/>
      <name val="Century Gothic"/>
      <family val="2"/>
    </font>
    <font>
      <b/>
      <i/>
      <sz val="18"/>
      <color rgb="FF595959"/>
      <name val="Century Gothic"/>
      <family val="2"/>
    </font>
    <font>
      <sz val="9"/>
      <color rgb="FF6E6E7C"/>
      <name val="Century Gothic"/>
      <family val="2"/>
    </font>
    <font>
      <sz val="11"/>
      <color theme="0"/>
      <name val="Calibri"/>
      <family val="2"/>
      <scheme val="minor"/>
    </font>
    <font>
      <sz val="11"/>
      <color theme="0"/>
      <name val="Calibri"/>
      <family val="2"/>
    </font>
    <font>
      <sz val="9"/>
      <color theme="0"/>
      <name val="Century Gothic"/>
      <family val="2"/>
    </font>
    <font>
      <sz val="11"/>
      <color theme="1"/>
      <name val="Calibri"/>
    </font>
    <font>
      <b/>
      <i/>
      <sz val="9"/>
      <color rgb="FF5A5A72"/>
      <name val="Calibri"/>
      <family val="2"/>
      <scheme val="minor"/>
    </font>
    <font>
      <b/>
      <u/>
      <sz val="18"/>
      <color rgb="FF5A5A72"/>
      <name val="Calibri"/>
      <family val="2"/>
      <scheme val="minor"/>
    </font>
    <font>
      <sz val="18"/>
      <color rgb="FF5A5A72"/>
      <name val="Calibri"/>
      <family val="2"/>
      <scheme val="minor"/>
    </font>
    <font>
      <i/>
      <sz val="9"/>
      <color theme="0"/>
      <name val="Century Gothic"/>
      <family val="2"/>
    </font>
    <font>
      <sz val="12"/>
      <color rgb="FF5A5A72"/>
      <name val="Century Gothic"/>
      <family val="2"/>
    </font>
    <font>
      <b/>
      <sz val="14"/>
      <color rgb="FF5A5A72"/>
      <name val="Century Gothic"/>
      <family val="2"/>
    </font>
    <font>
      <sz val="11"/>
      <color rgb="FF5A5A72"/>
      <name val="Century Gothic"/>
      <family val="2"/>
    </font>
    <font>
      <b/>
      <sz val="11"/>
      <color rgb="FF5A5A72"/>
      <name val="Century Gothic"/>
      <family val="2"/>
    </font>
    <font>
      <i/>
      <sz val="9"/>
      <color rgb="FFC00000"/>
      <name val="Century Gothic"/>
      <family val="2"/>
    </font>
    <font>
      <sz val="11"/>
      <color rgb="FFC00000"/>
      <name val="Calibri"/>
      <family val="2"/>
      <scheme val="minor"/>
    </font>
    <font>
      <i/>
      <sz val="9"/>
      <color theme="1"/>
      <name val="Century Gothic"/>
      <family val="2"/>
    </font>
    <font>
      <i/>
      <sz val="9"/>
      <color rgb="FF5A5A72"/>
      <name val="Century Gothic"/>
      <family val="2"/>
    </font>
    <font>
      <i/>
      <sz val="9"/>
      <color rgb="FFFF0000"/>
      <name val="Century Gothic"/>
      <family val="2"/>
    </font>
    <font>
      <i/>
      <sz val="10"/>
      <color theme="1"/>
      <name val="Arial Narrow"/>
      <family val="2"/>
    </font>
    <font>
      <sz val="10"/>
      <color theme="1"/>
      <name val="Arial Narrow"/>
      <family val="2"/>
    </font>
    <font>
      <i/>
      <sz val="10"/>
      <color theme="0"/>
      <name val="Arial Narrow"/>
      <family val="2"/>
    </font>
    <font>
      <sz val="10"/>
      <color theme="0"/>
      <name val="Arial Narrow"/>
      <family val="2"/>
    </font>
    <font>
      <sz val="10"/>
      <color theme="1"/>
      <name val="Calibri"/>
      <family val="2"/>
      <scheme val="minor"/>
    </font>
    <font>
      <sz val="9"/>
      <color theme="1"/>
      <name val="Century Gothic"/>
      <family val="2"/>
    </font>
    <font>
      <sz val="10"/>
      <color theme="1"/>
      <name val="Century Gothic"/>
      <family val="2"/>
    </font>
    <font>
      <sz val="11"/>
      <color theme="0"/>
      <name val="Century Gothic"/>
      <family val="2"/>
    </font>
    <font>
      <b/>
      <sz val="10"/>
      <color theme="1"/>
      <name val="Calibri"/>
      <family val="2"/>
      <scheme val="minor"/>
    </font>
    <font>
      <sz val="9"/>
      <color rgb="FFFF0000"/>
      <name val="Century Gothic"/>
      <family val="2"/>
    </font>
    <font>
      <i/>
      <sz val="11"/>
      <color rgb="FF5A5A72"/>
      <name val="Century Gothic"/>
      <family val="2"/>
    </font>
    <font>
      <i/>
      <sz val="9"/>
      <color rgb="FFFF0000"/>
      <name val="Calibri"/>
      <family val="2"/>
      <scheme val="minor"/>
    </font>
    <font>
      <i/>
      <sz val="9"/>
      <color rgb="FF5A5A72"/>
      <name val="Calibri"/>
      <family val="2"/>
      <scheme val="minor"/>
    </font>
    <font>
      <b/>
      <sz val="11"/>
      <color rgb="FFFF0000"/>
      <name val="Century Gothic"/>
      <family val="2"/>
    </font>
    <font>
      <b/>
      <sz val="14"/>
      <color rgb="FFFF0000"/>
      <name val="Century Gothic"/>
      <family val="2"/>
    </font>
    <font>
      <b/>
      <sz val="11"/>
      <color rgb="FF646482"/>
      <name val="Century Gothic"/>
      <family val="2"/>
    </font>
    <font>
      <sz val="11"/>
      <color rgb="FF646482"/>
      <name val="Century Gothic"/>
      <family val="2"/>
    </font>
    <font>
      <b/>
      <i/>
      <sz val="14"/>
      <color rgb="FF5A5A72"/>
      <name val="Century Gothic"/>
      <family val="2"/>
    </font>
    <font>
      <sz val="12"/>
      <color theme="1"/>
      <name val="Arial Narrow"/>
      <family val="2"/>
    </font>
    <font>
      <sz val="12"/>
      <color theme="0"/>
      <name val="Arial Narrow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color theme="0"/>
      <name val="Arial Narrow"/>
      <family val="2"/>
    </font>
    <font>
      <b/>
      <sz val="11"/>
      <color theme="0"/>
      <name val="Arial Narrow"/>
      <family val="2"/>
    </font>
    <font>
      <sz val="14"/>
      <color theme="1"/>
      <name val="Arial Narrow"/>
      <family val="2"/>
    </font>
    <font>
      <b/>
      <sz val="12"/>
      <color theme="0"/>
      <name val="Arial Narrow"/>
      <family val="2"/>
    </font>
    <font>
      <sz val="14"/>
      <color theme="0"/>
      <name val="Arial Narrow"/>
      <family val="2"/>
    </font>
    <font>
      <b/>
      <u/>
      <sz val="11"/>
      <color rgb="FF5A5A72"/>
      <name val="Century Gothic"/>
      <family val="2"/>
    </font>
    <font>
      <sz val="11"/>
      <color rgb="FFFF0000"/>
      <name val="Century Gothic"/>
      <family val="2"/>
    </font>
    <font>
      <u/>
      <sz val="11"/>
      <color rgb="FF5A5A7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rgb="FF6B6B6B"/>
      <name val="Century Gothic"/>
      <family val="2"/>
    </font>
    <font>
      <b/>
      <sz val="11"/>
      <color theme="1"/>
      <name val="Calibri"/>
      <family val="2"/>
    </font>
    <font>
      <b/>
      <sz val="9"/>
      <color rgb="FF646480"/>
      <name val="Century Gothic"/>
      <family val="2"/>
    </font>
    <font>
      <sz val="9"/>
      <color rgb="FF646480"/>
      <name val="Century Gothic"/>
      <family val="2"/>
    </font>
    <font>
      <b/>
      <sz val="9"/>
      <color theme="0"/>
      <name val="Century Gothic"/>
      <family val="2"/>
    </font>
    <font>
      <sz val="11"/>
      <color rgb="FF6E6E7C"/>
      <name val="Century Gothic"/>
      <family val="2"/>
    </font>
    <font>
      <b/>
      <sz val="11"/>
      <color rgb="FF6E6E7C"/>
      <name val="Century Gothic"/>
      <family val="2"/>
    </font>
    <font>
      <b/>
      <sz val="10"/>
      <color theme="0"/>
      <name val="Arial Narrow"/>
      <family val="2"/>
    </font>
    <font>
      <b/>
      <sz val="14"/>
      <color theme="0"/>
      <name val="Century Gothic"/>
      <family val="2"/>
    </font>
    <font>
      <sz val="10"/>
      <color theme="7" tint="-0.249977111117893"/>
      <name val="Century Gothic"/>
      <family val="2"/>
    </font>
    <font>
      <sz val="11"/>
      <color theme="7" tint="-0.249977111117893"/>
      <name val="Calibri"/>
      <family val="2"/>
    </font>
    <font>
      <b/>
      <sz val="14"/>
      <color theme="7" tint="-0.249977111117893"/>
      <name val="Century Gothic"/>
      <family val="2"/>
    </font>
    <font>
      <sz val="10"/>
      <color theme="7" tint="-0.249977111117893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b/>
      <sz val="14"/>
      <color theme="1"/>
      <name val="Century Gothic"/>
      <family val="2"/>
    </font>
    <font>
      <b/>
      <sz val="10"/>
      <color theme="1"/>
      <name val="Arial Narrow"/>
      <family val="2"/>
    </font>
    <font>
      <sz val="10"/>
      <color theme="0"/>
      <name val="Century Gothic"/>
      <family val="2"/>
    </font>
    <font>
      <sz val="10"/>
      <color theme="0"/>
      <name val="Calibri"/>
      <family val="2"/>
      <scheme val="minor"/>
    </font>
    <font>
      <sz val="9"/>
      <color theme="7" tint="-0.249977111117893"/>
      <name val="Century Gothic"/>
      <family val="2"/>
    </font>
    <font>
      <b/>
      <sz val="10"/>
      <color theme="0"/>
      <name val="Century Gothic"/>
      <family val="2"/>
    </font>
    <font>
      <b/>
      <u/>
      <sz val="18"/>
      <color rgb="FF64647C"/>
      <name val="Calibri"/>
      <family val="2"/>
      <scheme val="minor"/>
    </font>
    <font>
      <b/>
      <i/>
      <sz val="10"/>
      <color theme="0"/>
      <name val="Century Gothic"/>
      <family val="2"/>
    </font>
    <font>
      <sz val="11"/>
      <color rgb="FF64647C"/>
      <name val="Century Gothic"/>
      <family val="2"/>
    </font>
    <font>
      <b/>
      <sz val="11"/>
      <color rgb="FF64647C"/>
      <name val="Century Gothic"/>
      <family val="2"/>
    </font>
    <font>
      <b/>
      <sz val="12"/>
      <color theme="1"/>
      <name val="Arial Narrow"/>
      <family val="2"/>
    </font>
    <font>
      <b/>
      <i/>
      <sz val="12"/>
      <color theme="1"/>
      <name val="Arial Narrow"/>
      <family val="2"/>
    </font>
    <font>
      <sz val="8"/>
      <color theme="0"/>
      <name val="Arial Narrow"/>
      <family val="2"/>
    </font>
    <font>
      <b/>
      <sz val="18"/>
      <color rgb="FF5A5A72"/>
      <name val="Calibri"/>
      <family val="2"/>
      <scheme val="minor"/>
    </font>
    <font>
      <sz val="9"/>
      <color theme="1" tint="0.34998626667073579"/>
      <name val="Century Gothic"/>
      <family val="2"/>
    </font>
    <font>
      <b/>
      <sz val="10"/>
      <color rgb="FF646482"/>
      <name val="Century Gothic"/>
      <family val="2"/>
    </font>
    <font>
      <sz val="10"/>
      <color rgb="FF64647C"/>
      <name val="Century Gothic"/>
      <family val="2"/>
    </font>
    <font>
      <b/>
      <sz val="14"/>
      <color theme="1" tint="0.34998626667073579"/>
      <name val="Century Gothic"/>
      <family val="2"/>
    </font>
    <font>
      <b/>
      <sz val="14"/>
      <color rgb="FF646482"/>
      <name val="Century Gothic"/>
      <family val="2"/>
    </font>
    <font>
      <i/>
      <sz val="9"/>
      <color indexed="8"/>
      <name val="Calibri"/>
      <family val="2"/>
    </font>
    <font>
      <b/>
      <sz val="9"/>
      <color rgb="FF5A5A72"/>
      <name val="Century Gothic"/>
      <family val="2"/>
    </font>
    <font>
      <b/>
      <sz val="9"/>
      <color rgb="FF6B6B6B"/>
      <name val="Century Gothic"/>
      <family val="2"/>
    </font>
    <font>
      <b/>
      <sz val="9"/>
      <color theme="1" tint="0.34998626667073579"/>
      <name val="Century Gothic"/>
      <family val="2"/>
    </font>
    <font>
      <b/>
      <sz val="9"/>
      <color rgb="FF6E6E7C"/>
      <name val="Century Gothic"/>
      <family val="2"/>
    </font>
    <font>
      <b/>
      <sz val="9"/>
      <color theme="1"/>
      <name val="Century Gothic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BF6F9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33CCFF"/>
      </left>
      <right style="thin">
        <color rgb="FF33CCFF"/>
      </right>
      <top style="thin">
        <color rgb="FF33CCFF"/>
      </top>
      <bottom style="thin">
        <color rgb="FF33CCFF"/>
      </bottom>
      <diagonal/>
    </border>
    <border>
      <left style="thin">
        <color rgb="FF3ED6F4"/>
      </left>
      <right style="thin">
        <color rgb="FF3ED6F4"/>
      </right>
      <top style="thin">
        <color rgb="FF3ED6F4"/>
      </top>
      <bottom style="thin">
        <color rgb="FF3ED6F4"/>
      </bottom>
      <diagonal/>
    </border>
    <border>
      <left style="thin">
        <color rgb="FF47CFFF"/>
      </left>
      <right style="thin">
        <color rgb="FF47CFFF"/>
      </right>
      <top style="thin">
        <color rgb="FF47CFFF"/>
      </top>
      <bottom style="thin">
        <color rgb="FF47CFFF"/>
      </bottom>
      <diagonal/>
    </border>
    <border>
      <left style="thin">
        <color rgb="FF47CFFF"/>
      </left>
      <right/>
      <top style="thin">
        <color rgb="FF47CFFF"/>
      </top>
      <bottom/>
      <diagonal/>
    </border>
    <border>
      <left/>
      <right style="thin">
        <color rgb="FF33CCFF"/>
      </right>
      <top style="thin">
        <color rgb="FF33CCFF"/>
      </top>
      <bottom style="thin">
        <color rgb="FF33CCFF"/>
      </bottom>
      <diagonal/>
    </border>
    <border>
      <left style="thin">
        <color rgb="FF47CFFF"/>
      </left>
      <right style="thin">
        <color rgb="FF47CFFF"/>
      </right>
      <top style="thin">
        <color rgb="FF47CFFF"/>
      </top>
      <bottom/>
      <diagonal/>
    </border>
    <border>
      <left style="thin">
        <color rgb="FF47CFFF"/>
      </left>
      <right style="thin">
        <color rgb="FF47CFFF"/>
      </right>
      <top/>
      <bottom style="thin">
        <color rgb="FF47CFFF"/>
      </bottom>
      <diagonal/>
    </border>
    <border>
      <left style="thin">
        <color rgb="FF47CFFF"/>
      </left>
      <right/>
      <top style="thin">
        <color rgb="FF47CFFF"/>
      </top>
      <bottom style="thin">
        <color rgb="FF47CFFF"/>
      </bottom>
      <diagonal/>
    </border>
    <border>
      <left/>
      <right style="thin">
        <color rgb="FF47CFFF"/>
      </right>
      <top style="thin">
        <color rgb="FF47CFFF"/>
      </top>
      <bottom style="thin">
        <color rgb="FF47CFFF"/>
      </bottom>
      <diagonal/>
    </border>
    <border>
      <left style="thin">
        <color rgb="FF47CFFF"/>
      </left>
      <right style="thin">
        <color rgb="FF47CFFF"/>
      </right>
      <top/>
      <bottom/>
      <diagonal/>
    </border>
    <border>
      <left style="thin">
        <color rgb="FF33CCFF"/>
      </left>
      <right style="thin">
        <color rgb="FF33CCFF"/>
      </right>
      <top style="thin">
        <color rgb="FF33CCFF"/>
      </top>
      <bottom/>
      <diagonal/>
    </border>
    <border>
      <left style="thin">
        <color rgb="FF33CCFF"/>
      </left>
      <right style="thin">
        <color rgb="FF33CCFF"/>
      </right>
      <top/>
      <bottom/>
      <diagonal/>
    </border>
    <border>
      <left style="thin">
        <color rgb="FF33CCFF"/>
      </left>
      <right style="thin">
        <color rgb="FF33CCFF"/>
      </right>
      <top/>
      <bottom style="thin">
        <color rgb="FF33CCFF"/>
      </bottom>
      <diagonal/>
    </border>
    <border>
      <left style="thin">
        <color rgb="FF33CCFF"/>
      </left>
      <right/>
      <top style="thin">
        <color rgb="FF33CCFF"/>
      </top>
      <bottom style="thin">
        <color rgb="FF33CCFF"/>
      </bottom>
      <diagonal/>
    </border>
    <border>
      <left/>
      <right/>
      <top style="thin">
        <color rgb="FF33CCFF"/>
      </top>
      <bottom style="thin">
        <color rgb="FF33CCFF"/>
      </bottom>
      <diagonal/>
    </border>
    <border>
      <left style="thin">
        <color rgb="FF3ED6F4"/>
      </left>
      <right style="thin">
        <color rgb="FF3ED6F4"/>
      </right>
      <top style="thin">
        <color rgb="FF3ED6F4"/>
      </top>
      <bottom/>
      <diagonal/>
    </border>
    <border>
      <left style="thin">
        <color rgb="FF3ED6F4"/>
      </left>
      <right style="thin">
        <color rgb="FF3ED6F4"/>
      </right>
      <top/>
      <bottom/>
      <diagonal/>
    </border>
    <border>
      <left style="thin">
        <color rgb="FF3ED6F4"/>
      </left>
      <right style="thin">
        <color rgb="FF3ED6F4"/>
      </right>
      <top/>
      <bottom style="thin">
        <color rgb="FF3ED6F4"/>
      </bottom>
      <diagonal/>
    </border>
    <border>
      <left style="thin">
        <color rgb="FF43CEEF"/>
      </left>
      <right style="thin">
        <color rgb="FF43CEEF"/>
      </right>
      <top style="thin">
        <color rgb="FF43CEEF"/>
      </top>
      <bottom style="thin">
        <color rgb="FF43CEEF"/>
      </bottom>
      <diagonal/>
    </border>
    <border>
      <left style="thin">
        <color rgb="FF33CCFF"/>
      </left>
      <right/>
      <top style="thin">
        <color rgb="FF33CCFF"/>
      </top>
      <bottom/>
      <diagonal/>
    </border>
    <border>
      <left/>
      <right style="thin">
        <color rgb="FF33CCFF"/>
      </right>
      <top style="thin">
        <color rgb="FF33CCFF"/>
      </top>
      <bottom/>
      <diagonal/>
    </border>
    <border>
      <left style="thin">
        <color rgb="FF33CCFF"/>
      </left>
      <right/>
      <top/>
      <bottom style="thin">
        <color rgb="FF33CCFF"/>
      </bottom>
      <diagonal/>
    </border>
    <border>
      <left/>
      <right style="thin">
        <color rgb="FF33CCFF"/>
      </right>
      <top/>
      <bottom style="thin">
        <color rgb="FF33CCFF"/>
      </bottom>
      <diagonal/>
    </border>
    <border>
      <left style="thin">
        <color rgb="FF33CCFF"/>
      </left>
      <right style="thin">
        <color rgb="FF33CCFF"/>
      </right>
      <top/>
      <bottom style="thin">
        <color rgb="FF3ED6F4"/>
      </bottom>
      <diagonal/>
    </border>
    <border>
      <left style="thin">
        <color rgb="FF3ED6F4"/>
      </left>
      <right style="thin">
        <color rgb="FF33CCFF"/>
      </right>
      <top style="thin">
        <color rgb="FF3ED6F4"/>
      </top>
      <bottom/>
      <diagonal/>
    </border>
    <border>
      <left style="thin">
        <color rgb="FF3ED6F4"/>
      </left>
      <right style="thin">
        <color rgb="FF33CCFF"/>
      </right>
      <top/>
      <bottom/>
      <diagonal/>
    </border>
    <border>
      <left style="thin">
        <color rgb="FF3ED6F4"/>
      </left>
      <right style="thin">
        <color rgb="FF33CCFF"/>
      </right>
      <top/>
      <bottom style="thin">
        <color rgb="FF3ED6F4"/>
      </bottom>
      <diagonal/>
    </border>
    <border>
      <left style="thin">
        <color rgb="FF43CEEF"/>
      </left>
      <right style="thin">
        <color rgb="FF33CCFF"/>
      </right>
      <top style="thin">
        <color rgb="FF3ED6F4"/>
      </top>
      <bottom/>
      <diagonal/>
    </border>
    <border>
      <left style="thin">
        <color rgb="FF43CEEF"/>
      </left>
      <right style="thin">
        <color rgb="FF33CCFF"/>
      </right>
      <top/>
      <bottom/>
      <diagonal/>
    </border>
    <border>
      <left style="thin">
        <color rgb="FF43CEEF"/>
      </left>
      <right style="thin">
        <color rgb="FF33CCFF"/>
      </right>
      <top/>
      <bottom style="thin">
        <color rgb="FF43CEEF"/>
      </bottom>
      <diagonal/>
    </border>
    <border>
      <left style="thin">
        <color rgb="FF07D1F9"/>
      </left>
      <right style="thin">
        <color rgb="FF07D1F9"/>
      </right>
      <top style="thin">
        <color rgb="FF07D1F9"/>
      </top>
      <bottom style="thin">
        <color rgb="FF07D1F9"/>
      </bottom>
      <diagonal/>
    </border>
    <border>
      <left style="thin">
        <color rgb="FF6ACDF0"/>
      </left>
      <right style="thin">
        <color rgb="FF6ACDF0"/>
      </right>
      <top style="thin">
        <color rgb="FF6ACDF0"/>
      </top>
      <bottom style="thin">
        <color rgb="FF6ACDF0"/>
      </bottom>
      <diagonal/>
    </border>
  </borders>
  <cellStyleXfs count="1">
    <xf numFmtId="0" fontId="0" fillId="0" borderId="0"/>
  </cellStyleXfs>
  <cellXfs count="471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3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0" fontId="2" fillId="5" borderId="0" xfId="0" applyFont="1" applyFill="1"/>
    <xf numFmtId="0" fontId="3" fillId="6" borderId="2" xfId="0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0" fontId="2" fillId="8" borderId="0" xfId="0" applyFont="1" applyFill="1"/>
    <xf numFmtId="0" fontId="7" fillId="0" borderId="0" xfId="0" applyFont="1"/>
    <xf numFmtId="0" fontId="8" fillId="0" borderId="0" xfId="0" applyFont="1" applyAlignment="1">
      <alignment wrapText="1"/>
    </xf>
    <xf numFmtId="0" fontId="9" fillId="9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3" fillId="3" borderId="0" xfId="0" applyFont="1" applyFill="1" applyAlignment="1">
      <alignment horizontal="center"/>
    </xf>
    <xf numFmtId="0" fontId="6" fillId="7" borderId="3" xfId="0" applyFont="1" applyFill="1" applyBorder="1" applyAlignment="1">
      <alignment horizontal="center" vertical="center" wrapText="1"/>
    </xf>
    <xf numFmtId="0" fontId="2" fillId="3" borderId="0" xfId="0" applyFont="1" applyFill="1"/>
    <xf numFmtId="0" fontId="1" fillId="3" borderId="0" xfId="0" applyFont="1" applyFill="1"/>
    <xf numFmtId="0" fontId="1" fillId="2" borderId="0" xfId="0" applyFont="1" applyFill="1"/>
    <xf numFmtId="0" fontId="3" fillId="6" borderId="1" xfId="0" applyFont="1" applyFill="1" applyBorder="1" applyAlignment="1">
      <alignment horizontal="center" vertical="center" wrapText="1"/>
    </xf>
    <xf numFmtId="0" fontId="2" fillId="0" borderId="4" xfId="0" applyFont="1" applyBorder="1"/>
    <xf numFmtId="0" fontId="3" fillId="10" borderId="1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10" fillId="12" borderId="6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0" fillId="12" borderId="6" xfId="0" applyFont="1" applyFill="1" applyBorder="1" applyAlignment="1">
      <alignment vertical="center" wrapText="1"/>
    </xf>
    <xf numFmtId="0" fontId="12" fillId="0" borderId="0" xfId="0" applyFont="1"/>
    <xf numFmtId="0" fontId="13" fillId="0" borderId="0" xfId="0" applyFont="1"/>
    <xf numFmtId="164" fontId="11" fillId="0" borderId="6" xfId="0" applyNumberFormat="1" applyFont="1" applyBorder="1" applyAlignment="1">
      <alignment horizontal="left" vertical="center" wrapText="1" indent="2"/>
    </xf>
    <xf numFmtId="0" fontId="1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5" fillId="0" borderId="0" xfId="0" applyFont="1"/>
    <xf numFmtId="0" fontId="16" fillId="13" borderId="0" xfId="0" applyFon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justify" vertical="center"/>
    </xf>
    <xf numFmtId="164" fontId="20" fillId="0" borderId="6" xfId="0" applyNumberFormat="1" applyFont="1" applyBorder="1" applyAlignment="1">
      <alignment horizontal="left" vertical="center" wrapText="1" indent="1"/>
    </xf>
    <xf numFmtId="0" fontId="20" fillId="0" borderId="6" xfId="0" applyFont="1" applyBorder="1" applyAlignment="1">
      <alignment horizontal="left" vertical="center" wrapText="1" indent="1"/>
    </xf>
    <xf numFmtId="164" fontId="20" fillId="0" borderId="6" xfId="0" applyNumberFormat="1" applyFont="1" applyBorder="1" applyAlignment="1">
      <alignment horizontal="left" vertical="center" wrapText="1"/>
    </xf>
    <xf numFmtId="0" fontId="19" fillId="13" borderId="0" xfId="0" applyFont="1" applyFill="1"/>
    <xf numFmtId="0" fontId="24" fillId="0" borderId="0" xfId="0" applyFont="1"/>
    <xf numFmtId="3" fontId="24" fillId="0" borderId="0" xfId="0" applyNumberFormat="1" applyFont="1" applyAlignment="1">
      <alignment horizontal="center"/>
    </xf>
    <xf numFmtId="3" fontId="15" fillId="0" borderId="0" xfId="0" applyNumberFormat="1" applyFont="1"/>
    <xf numFmtId="3" fontId="24" fillId="0" borderId="0" xfId="0" applyNumberFormat="1" applyFont="1"/>
    <xf numFmtId="0" fontId="25" fillId="0" borderId="0" xfId="0" applyFont="1"/>
    <xf numFmtId="165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3" fontId="26" fillId="13" borderId="0" xfId="0" applyNumberFormat="1" applyFont="1" applyFill="1" applyAlignment="1">
      <alignment horizontal="center"/>
    </xf>
    <xf numFmtId="0" fontId="27" fillId="0" borderId="0" xfId="0" applyFont="1"/>
    <xf numFmtId="0" fontId="28" fillId="0" borderId="0" xfId="0" applyFont="1" applyAlignment="1">
      <alignment wrapText="1"/>
    </xf>
    <xf numFmtId="0" fontId="2" fillId="0" borderId="0" xfId="0" applyFont="1"/>
    <xf numFmtId="0" fontId="29" fillId="13" borderId="0" xfId="0" applyFont="1" applyFill="1" applyAlignment="1">
      <alignment horizontal="left" vertical="center"/>
    </xf>
    <xf numFmtId="0" fontId="30" fillId="13" borderId="0" xfId="0" applyFont="1" applyFill="1" applyAlignment="1">
      <alignment vertical="center"/>
    </xf>
    <xf numFmtId="0" fontId="29" fillId="13" borderId="0" xfId="0" applyFont="1" applyFill="1" applyAlignment="1">
      <alignment horizontal="right" vertical="center"/>
    </xf>
    <xf numFmtId="0" fontId="29" fillId="13" borderId="0" xfId="0" applyFont="1" applyFill="1" applyAlignment="1">
      <alignment horizontal="center" vertical="center"/>
    </xf>
    <xf numFmtId="0" fontId="31" fillId="13" borderId="0" xfId="0" applyFont="1" applyFill="1" applyAlignment="1">
      <alignment horizontal="center"/>
    </xf>
    <xf numFmtId="0" fontId="19" fillId="13" borderId="0" xfId="0" applyFont="1" applyFill="1" applyAlignment="1">
      <alignment horizontal="left" wrapText="1"/>
    </xf>
    <xf numFmtId="0" fontId="33" fillId="13" borderId="0" xfId="0" applyFont="1" applyFill="1" applyAlignment="1">
      <alignment horizontal="center" vertical="center" wrapText="1"/>
    </xf>
    <xf numFmtId="166" fontId="34" fillId="0" borderId="6" xfId="0" applyNumberFormat="1" applyFont="1" applyBorder="1" applyAlignment="1">
      <alignment vertical="center"/>
    </xf>
    <xf numFmtId="3" fontId="34" fillId="0" borderId="6" xfId="0" applyNumberFormat="1" applyFont="1" applyBorder="1" applyAlignment="1">
      <alignment horizontal="left" vertical="center" wrapText="1" indent="2"/>
    </xf>
    <xf numFmtId="166" fontId="35" fillId="0" borderId="6" xfId="0" applyNumberFormat="1" applyFont="1" applyBorder="1" applyAlignment="1">
      <alignment vertical="center"/>
    </xf>
    <xf numFmtId="0" fontId="36" fillId="13" borderId="0" xfId="0" applyFont="1" applyFill="1"/>
    <xf numFmtId="3" fontId="37" fillId="0" borderId="0" xfId="0" applyNumberFormat="1" applyFont="1"/>
    <xf numFmtId="0" fontId="37" fillId="0" borderId="0" xfId="0" applyFont="1"/>
    <xf numFmtId="0" fontId="31" fillId="13" borderId="0" xfId="0" applyFont="1" applyFill="1"/>
    <xf numFmtId="0" fontId="38" fillId="13" borderId="0" xfId="0" applyFont="1" applyFill="1"/>
    <xf numFmtId="3" fontId="2" fillId="0" borderId="0" xfId="0" applyNumberFormat="1" applyFont="1"/>
    <xf numFmtId="165" fontId="12" fillId="0" borderId="0" xfId="0" applyNumberFormat="1" applyFont="1"/>
    <xf numFmtId="3" fontId="12" fillId="0" borderId="0" xfId="0" applyNumberFormat="1" applyFont="1"/>
    <xf numFmtId="0" fontId="39" fillId="13" borderId="0" xfId="0" applyFont="1" applyFill="1"/>
    <xf numFmtId="3" fontId="35" fillId="0" borderId="6" xfId="0" applyNumberFormat="1" applyFont="1" applyBorder="1" applyAlignment="1">
      <alignment horizontal="left" vertical="center" wrapText="1" indent="1"/>
    </xf>
    <xf numFmtId="3" fontId="25" fillId="0" borderId="0" xfId="0" applyNumberFormat="1" applyFont="1"/>
    <xf numFmtId="0" fontId="40" fillId="13" borderId="0" xfId="0" applyFont="1" applyFill="1"/>
    <xf numFmtId="0" fontId="41" fillId="13" borderId="0" xfId="0" applyFont="1" applyFill="1"/>
    <xf numFmtId="3" fontId="42" fillId="0" borderId="0" xfId="0" applyNumberFormat="1" applyFont="1"/>
    <xf numFmtId="0" fontId="42" fillId="0" borderId="0" xfId="0" applyFont="1"/>
    <xf numFmtId="0" fontId="43" fillId="13" borderId="0" xfId="0" applyFont="1" applyFill="1"/>
    <xf numFmtId="3" fontId="44" fillId="0" borderId="0" xfId="0" applyNumberFormat="1" applyFont="1"/>
    <xf numFmtId="0" fontId="44" fillId="0" borderId="0" xfId="0" applyFont="1"/>
    <xf numFmtId="0" fontId="43" fillId="13" borderId="0" xfId="0" applyFont="1" applyFill="1" applyAlignment="1">
      <alignment horizontal="center"/>
    </xf>
    <xf numFmtId="0" fontId="44" fillId="0" borderId="0" xfId="0" applyFont="1" applyAlignment="1">
      <alignment horizontal="center"/>
    </xf>
    <xf numFmtId="3" fontId="44" fillId="13" borderId="0" xfId="0" applyNumberFormat="1" applyFont="1" applyFill="1" applyAlignment="1">
      <alignment horizontal="center"/>
    </xf>
    <xf numFmtId="165" fontId="44" fillId="0" borderId="0" xfId="0" applyNumberFormat="1" applyFont="1" applyAlignment="1">
      <alignment horizontal="center"/>
    </xf>
    <xf numFmtId="9" fontId="44" fillId="0" borderId="0" xfId="0" applyNumberFormat="1" applyFont="1" applyAlignment="1">
      <alignment horizontal="center"/>
    </xf>
    <xf numFmtId="0" fontId="19" fillId="13" borderId="0" xfId="0" applyFont="1" applyFill="1" applyAlignment="1">
      <alignment horizontal="left"/>
    </xf>
    <xf numFmtId="3" fontId="4" fillId="0" borderId="0" xfId="0" applyNumberFormat="1" applyFont="1"/>
    <xf numFmtId="3" fontId="35" fillId="0" borderId="0" xfId="0" applyNumberFormat="1" applyFont="1" applyAlignment="1">
      <alignment horizontal="left" vertical="center" wrapText="1" indent="2"/>
    </xf>
    <xf numFmtId="166" fontId="35" fillId="0" borderId="0" xfId="0" applyNumberFormat="1" applyFont="1" applyAlignment="1">
      <alignment vertical="center"/>
    </xf>
    <xf numFmtId="3" fontId="35" fillId="0" borderId="6" xfId="0" applyNumberFormat="1" applyFont="1" applyBorder="1" applyAlignment="1">
      <alignment horizontal="left" vertical="center" wrapText="1"/>
    </xf>
    <xf numFmtId="0" fontId="45" fillId="0" borderId="0" xfId="0" applyFont="1"/>
    <xf numFmtId="0" fontId="46" fillId="0" borderId="0" xfId="0" applyFont="1"/>
    <xf numFmtId="10" fontId="24" fillId="0" borderId="0" xfId="0" applyNumberFormat="1" applyFont="1"/>
    <xf numFmtId="166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right"/>
    </xf>
    <xf numFmtId="10" fontId="4" fillId="0" borderId="0" xfId="0" applyNumberFormat="1" applyFont="1"/>
    <xf numFmtId="0" fontId="46" fillId="13" borderId="0" xfId="0" applyFont="1" applyFill="1"/>
    <xf numFmtId="0" fontId="9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30" fillId="0" borderId="0" xfId="0" applyFont="1" applyAlignment="1">
      <alignment vertical="center"/>
    </xf>
    <xf numFmtId="0" fontId="47" fillId="13" borderId="0" xfId="0" applyFont="1" applyFill="1"/>
    <xf numFmtId="3" fontId="48" fillId="0" borderId="0" xfId="0" applyNumberFormat="1" applyFont="1" applyAlignment="1">
      <alignment vertical="center" wrapText="1"/>
    </xf>
    <xf numFmtId="165" fontId="24" fillId="0" borderId="0" xfId="0" applyNumberFormat="1" applyFont="1" applyAlignment="1">
      <alignment horizontal="right"/>
    </xf>
    <xf numFmtId="0" fontId="24" fillId="0" borderId="0" xfId="0" applyFont="1" applyAlignment="1">
      <alignment vertical="top"/>
    </xf>
    <xf numFmtId="0" fontId="49" fillId="0" borderId="0" xfId="0" applyFont="1" applyAlignment="1">
      <alignment vertical="top" wrapText="1"/>
    </xf>
    <xf numFmtId="0" fontId="49" fillId="0" borderId="0" xfId="0" applyFont="1" applyAlignment="1">
      <alignment vertical="top"/>
    </xf>
    <xf numFmtId="0" fontId="49" fillId="0" borderId="0" xfId="0" applyFont="1"/>
    <xf numFmtId="10" fontId="34" fillId="0" borderId="0" xfId="0" applyNumberFormat="1" applyFont="1" applyAlignment="1">
      <alignment vertical="center"/>
    </xf>
    <xf numFmtId="10" fontId="32" fillId="0" borderId="0" xfId="0" applyNumberFormat="1" applyFont="1" applyAlignment="1">
      <alignment vertical="center"/>
    </xf>
    <xf numFmtId="0" fontId="50" fillId="13" borderId="0" xfId="0" applyFont="1" applyFill="1"/>
    <xf numFmtId="3" fontId="51" fillId="0" borderId="6" xfId="0" applyNumberFormat="1" applyFont="1" applyBorder="1" applyAlignment="1">
      <alignment horizontal="left" vertical="center" wrapText="1" indent="2"/>
    </xf>
    <xf numFmtId="0" fontId="52" fillId="0" borderId="0" xfId="0" applyFont="1" applyAlignment="1">
      <alignment vertical="top" wrapText="1"/>
    </xf>
    <xf numFmtId="0" fontId="15" fillId="0" borderId="0" xfId="0" applyFont="1" applyAlignment="1">
      <alignment vertical="top"/>
    </xf>
    <xf numFmtId="3" fontId="34" fillId="0" borderId="6" xfId="0" applyNumberFormat="1" applyFont="1" applyBorder="1" applyAlignment="1">
      <alignment vertical="center" wrapText="1"/>
    </xf>
    <xf numFmtId="0" fontId="53" fillId="0" borderId="0" xfId="0" applyFont="1" applyAlignment="1">
      <alignment vertical="top" wrapText="1"/>
    </xf>
    <xf numFmtId="0" fontId="27" fillId="0" borderId="0" xfId="0" applyFont="1" applyAlignment="1">
      <alignment horizontal="center"/>
    </xf>
    <xf numFmtId="0" fontId="36" fillId="13" borderId="0" xfId="0" applyFont="1" applyFill="1" applyAlignment="1">
      <alignment horizontal="center"/>
    </xf>
    <xf numFmtId="3" fontId="37" fillId="0" borderId="0" xfId="0" applyNumberFormat="1" applyFont="1" applyAlignment="1">
      <alignment horizontal="center"/>
    </xf>
    <xf numFmtId="0" fontId="37" fillId="0" borderId="0" xfId="0" applyFont="1" applyAlignment="1">
      <alignment horizontal="center"/>
    </xf>
    <xf numFmtId="3" fontId="34" fillId="0" borderId="6" xfId="0" applyNumberFormat="1" applyFont="1" applyBorder="1" applyAlignment="1">
      <alignment horizontal="left" vertical="center" wrapText="1" indent="1"/>
    </xf>
    <xf numFmtId="3" fontId="35" fillId="0" borderId="6" xfId="0" applyNumberFormat="1" applyFont="1" applyBorder="1" applyAlignment="1">
      <alignment vertical="center" wrapText="1"/>
    </xf>
    <xf numFmtId="3" fontId="35" fillId="0" borderId="0" xfId="0" applyNumberFormat="1" applyFont="1" applyAlignment="1">
      <alignment horizontal="left" vertical="center" wrapText="1"/>
    </xf>
    <xf numFmtId="3" fontId="54" fillId="0" borderId="0" xfId="0" applyNumberFormat="1" applyFont="1" applyAlignment="1">
      <alignment vertical="center"/>
    </xf>
    <xf numFmtId="0" fontId="55" fillId="13" borderId="0" xfId="0" applyFont="1" applyFill="1" applyAlignment="1">
      <alignment vertical="center" wrapText="1"/>
    </xf>
    <xf numFmtId="3" fontId="35" fillId="0" borderId="7" xfId="0" applyNumberFormat="1" applyFont="1" applyBorder="1" applyAlignment="1">
      <alignment horizontal="left" vertical="center" wrapText="1" indent="1"/>
    </xf>
    <xf numFmtId="166" fontId="35" fillId="0" borderId="7" xfId="0" applyNumberFormat="1" applyFont="1" applyBorder="1" applyAlignment="1">
      <alignment vertical="center"/>
    </xf>
    <xf numFmtId="0" fontId="56" fillId="12" borderId="8" xfId="0" applyFont="1" applyFill="1" applyBorder="1" applyAlignment="1">
      <alignment horizontal="center" vertical="center" wrapText="1"/>
    </xf>
    <xf numFmtId="166" fontId="57" fillId="13" borderId="8" xfId="0" applyNumberFormat="1" applyFont="1" applyFill="1" applyBorder="1" applyAlignment="1">
      <alignment horizontal="right" vertical="center"/>
    </xf>
    <xf numFmtId="166" fontId="56" fillId="13" borderId="8" xfId="0" applyNumberFormat="1" applyFont="1" applyFill="1" applyBorder="1" applyAlignment="1">
      <alignment horizontal="left" vertical="center"/>
    </xf>
    <xf numFmtId="166" fontId="57" fillId="13" borderId="8" xfId="0" applyNumberFormat="1" applyFont="1" applyFill="1" applyBorder="1" applyAlignment="1">
      <alignment horizontal="left" vertical="center" wrapText="1"/>
    </xf>
    <xf numFmtId="166" fontId="56" fillId="13" borderId="8" xfId="0" applyNumberFormat="1" applyFont="1" applyFill="1" applyBorder="1" applyAlignment="1">
      <alignment horizontal="left" vertical="center" wrapText="1"/>
    </xf>
    <xf numFmtId="0" fontId="56" fillId="13" borderId="8" xfId="0" applyFont="1" applyFill="1" applyBorder="1" applyAlignment="1">
      <alignment horizontal="left" vertical="center" indent="1"/>
    </xf>
    <xf numFmtId="0" fontId="57" fillId="13" borderId="8" xfId="0" applyFont="1" applyFill="1" applyBorder="1" applyAlignment="1">
      <alignment horizontal="left" vertical="center" wrapText="1" indent="2"/>
    </xf>
    <xf numFmtId="0" fontId="57" fillId="13" borderId="8" xfId="0" applyFont="1" applyFill="1" applyBorder="1" applyAlignment="1">
      <alignment horizontal="left" vertical="center" indent="2"/>
    </xf>
    <xf numFmtId="0" fontId="56" fillId="13" borderId="8" xfId="0" applyFont="1" applyFill="1" applyBorder="1" applyAlignment="1">
      <alignment horizontal="left" vertical="center" wrapText="1" indent="1"/>
    </xf>
    <xf numFmtId="10" fontId="50" fillId="13" borderId="0" xfId="0" applyNumberFormat="1" applyFont="1" applyFill="1" applyAlignment="1">
      <alignment horizontal="right" wrapText="1"/>
    </xf>
    <xf numFmtId="0" fontId="58" fillId="13" borderId="0" xfId="0" applyFont="1" applyFill="1" applyAlignment="1">
      <alignment vertical="center" wrapText="1"/>
    </xf>
    <xf numFmtId="3" fontId="34" fillId="0" borderId="0" xfId="0" applyNumberFormat="1" applyFont="1" applyAlignment="1">
      <alignment vertical="center"/>
    </xf>
    <xf numFmtId="0" fontId="58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3" fontId="35" fillId="0" borderId="0" xfId="0" applyNumberFormat="1" applyFont="1" applyAlignment="1">
      <alignment vertical="center"/>
    </xf>
    <xf numFmtId="0" fontId="59" fillId="0" borderId="0" xfId="0" applyFont="1"/>
    <xf numFmtId="0" fontId="60" fillId="0" borderId="0" xfId="0" applyFont="1"/>
    <xf numFmtId="3" fontId="61" fillId="0" borderId="0" xfId="0" applyNumberFormat="1" applyFont="1" applyAlignment="1">
      <alignment vertical="center"/>
    </xf>
    <xf numFmtId="3" fontId="62" fillId="0" borderId="0" xfId="0" applyNumberFormat="1" applyFont="1" applyAlignment="1">
      <alignment vertical="center"/>
    </xf>
    <xf numFmtId="0" fontId="63" fillId="13" borderId="0" xfId="0" applyFont="1" applyFill="1" applyAlignment="1">
      <alignment horizontal="justify" wrapText="1"/>
    </xf>
    <xf numFmtId="10" fontId="64" fillId="13" borderId="0" xfId="0" applyNumberFormat="1" applyFont="1" applyFill="1" applyAlignment="1">
      <alignment horizontal="right" wrapText="1"/>
    </xf>
    <xf numFmtId="9" fontId="63" fillId="13" borderId="0" xfId="0" applyNumberFormat="1" applyFont="1" applyFill="1" applyAlignment="1">
      <alignment horizontal="right" wrapText="1"/>
    </xf>
    <xf numFmtId="0" fontId="65" fillId="13" borderId="0" xfId="0" applyFont="1" applyFill="1" applyAlignment="1">
      <alignment horizontal="justify" wrapText="1"/>
    </xf>
    <xf numFmtId="166" fontId="65" fillId="13" borderId="0" xfId="0" applyNumberFormat="1" applyFont="1" applyFill="1" applyAlignment="1">
      <alignment horizontal="right" wrapText="1"/>
    </xf>
    <xf numFmtId="0" fontId="66" fillId="13" borderId="0" xfId="0" applyFont="1" applyFill="1" applyAlignment="1">
      <alignment horizontal="justify" wrapText="1"/>
    </xf>
    <xf numFmtId="3" fontId="66" fillId="13" borderId="0" xfId="0" applyNumberFormat="1" applyFont="1" applyFill="1" applyAlignment="1">
      <alignment horizontal="right" wrapText="1"/>
    </xf>
    <xf numFmtId="3" fontId="65" fillId="13" borderId="0" xfId="0" applyNumberFormat="1" applyFont="1" applyFill="1" applyAlignment="1">
      <alignment horizontal="left" wrapText="1"/>
    </xf>
    <xf numFmtId="3" fontId="65" fillId="13" borderId="0" xfId="0" applyNumberFormat="1" applyFont="1" applyFill="1" applyAlignment="1">
      <alignment horizontal="right" wrapText="1"/>
    </xf>
    <xf numFmtId="3" fontId="65" fillId="13" borderId="0" xfId="0" applyNumberFormat="1" applyFont="1" applyFill="1" applyAlignment="1">
      <alignment horizontal="justify" wrapText="1"/>
    </xf>
    <xf numFmtId="165" fontId="35" fillId="0" borderId="0" xfId="0" applyNumberFormat="1" applyFont="1" applyAlignment="1">
      <alignment vertical="center"/>
    </xf>
    <xf numFmtId="0" fontId="67" fillId="0" borderId="0" xfId="0" applyFont="1"/>
    <xf numFmtId="166" fontId="67" fillId="0" borderId="0" xfId="0" applyNumberFormat="1" applyFont="1"/>
    <xf numFmtId="166" fontId="67" fillId="0" borderId="0" xfId="0" applyNumberFormat="1" applyFont="1" applyAlignment="1">
      <alignment wrapText="1"/>
    </xf>
    <xf numFmtId="165" fontId="67" fillId="0" borderId="0" xfId="0" applyNumberFormat="1" applyFont="1"/>
    <xf numFmtId="0" fontId="67" fillId="13" borderId="0" xfId="0" applyFont="1" applyFill="1" applyAlignment="1">
      <alignment wrapText="1"/>
    </xf>
    <xf numFmtId="166" fontId="60" fillId="13" borderId="0" xfId="0" applyNumberFormat="1" applyFont="1" applyFill="1" applyAlignment="1">
      <alignment horizontal="right" wrapText="1"/>
    </xf>
    <xf numFmtId="0" fontId="68" fillId="13" borderId="0" xfId="0" applyFont="1" applyFill="1" applyAlignment="1">
      <alignment horizontal="justify" wrapText="1"/>
    </xf>
    <xf numFmtId="9" fontId="68" fillId="13" borderId="0" xfId="0" applyNumberFormat="1" applyFont="1" applyFill="1" applyAlignment="1">
      <alignment horizontal="right" wrapText="1"/>
    </xf>
    <xf numFmtId="0" fontId="32" fillId="13" borderId="0" xfId="0" applyFont="1" applyFill="1" applyAlignment="1">
      <alignment vertical="center"/>
    </xf>
    <xf numFmtId="3" fontId="60" fillId="13" borderId="0" xfId="0" applyNumberFormat="1" applyFont="1" applyFill="1" applyAlignment="1">
      <alignment horizontal="left" wrapText="1"/>
    </xf>
    <xf numFmtId="165" fontId="60" fillId="13" borderId="0" xfId="0" applyNumberFormat="1" applyFont="1" applyFill="1" applyAlignment="1">
      <alignment horizontal="right" wrapText="1"/>
    </xf>
    <xf numFmtId="0" fontId="69" fillId="13" borderId="0" xfId="0" applyFont="1" applyFill="1" applyAlignment="1">
      <alignment horizontal="justify" wrapText="1"/>
    </xf>
    <xf numFmtId="166" fontId="65" fillId="13" borderId="0" xfId="0" applyNumberFormat="1" applyFont="1" applyFill="1" applyAlignment="1">
      <alignment horizontal="justify" wrapText="1"/>
    </xf>
    <xf numFmtId="10" fontId="65" fillId="13" borderId="0" xfId="0" applyNumberFormat="1" applyFont="1" applyFill="1" applyAlignment="1">
      <alignment horizontal="right" wrapText="1"/>
    </xf>
    <xf numFmtId="9" fontId="66" fillId="13" borderId="0" xfId="0" applyNumberFormat="1" applyFont="1" applyFill="1" applyAlignment="1">
      <alignment horizontal="right" wrapText="1"/>
    </xf>
    <xf numFmtId="0" fontId="70" fillId="13" borderId="0" xfId="0" applyFont="1" applyFill="1" applyAlignment="1">
      <alignment horizontal="right" vertical="center"/>
    </xf>
    <xf numFmtId="0" fontId="19" fillId="13" borderId="0" xfId="0" applyFont="1" applyFill="1" applyAlignment="1">
      <alignment wrapText="1"/>
    </xf>
    <xf numFmtId="0" fontId="20" fillId="13" borderId="0" xfId="0" applyFont="1" applyFill="1" applyAlignment="1">
      <alignment vertical="center"/>
    </xf>
    <xf numFmtId="0" fontId="26" fillId="13" borderId="0" xfId="0" applyFont="1" applyFill="1" applyAlignment="1">
      <alignment wrapText="1"/>
    </xf>
    <xf numFmtId="0" fontId="50" fillId="13" borderId="0" xfId="0" applyFont="1" applyFill="1" applyAlignment="1">
      <alignment horizontal="justify" wrapText="1"/>
    </xf>
    <xf numFmtId="0" fontId="50" fillId="13" borderId="0" xfId="0" applyFont="1" applyFill="1" applyAlignment="1">
      <alignment wrapText="1"/>
    </xf>
    <xf numFmtId="3" fontId="71" fillId="0" borderId="0" xfId="0" applyNumberFormat="1" applyFont="1" applyAlignment="1">
      <alignment vertical="center"/>
    </xf>
    <xf numFmtId="165" fontId="32" fillId="13" borderId="0" xfId="0" applyNumberFormat="1" applyFont="1" applyFill="1" applyAlignment="1">
      <alignment horizontal="right" vertical="center"/>
    </xf>
    <xf numFmtId="0" fontId="50" fillId="13" borderId="0" xfId="0" applyFont="1" applyFill="1" applyAlignment="1">
      <alignment vertical="justify" wrapText="1"/>
    </xf>
    <xf numFmtId="3" fontId="32" fillId="13" borderId="0" xfId="0" applyNumberFormat="1" applyFont="1" applyFill="1" applyAlignment="1">
      <alignment horizontal="right" vertical="center"/>
    </xf>
    <xf numFmtId="0" fontId="72" fillId="0" borderId="0" xfId="0" applyFont="1"/>
    <xf numFmtId="3" fontId="34" fillId="13" borderId="0" xfId="0" applyNumberFormat="1" applyFont="1" applyFill="1" applyAlignment="1">
      <alignment horizontal="right" vertical="center"/>
    </xf>
    <xf numFmtId="3" fontId="35" fillId="13" borderId="6" xfId="0" applyNumberFormat="1" applyFont="1" applyFill="1" applyBorder="1" applyAlignment="1">
      <alignment horizontal="right" vertical="center"/>
    </xf>
    <xf numFmtId="3" fontId="34" fillId="13" borderId="6" xfId="0" applyNumberFormat="1" applyFont="1" applyFill="1" applyBorder="1" applyAlignment="1">
      <alignment horizontal="right" vertical="center"/>
    </xf>
    <xf numFmtId="1" fontId="73" fillId="0" borderId="0" xfId="0" applyNumberFormat="1" applyFont="1"/>
    <xf numFmtId="1" fontId="74" fillId="0" borderId="0" xfId="0" applyNumberFormat="1" applyFont="1"/>
    <xf numFmtId="0" fontId="73" fillId="0" borderId="0" xfId="0" applyFont="1" applyAlignment="1">
      <alignment horizontal="left" vertical="center" wrapText="1"/>
    </xf>
    <xf numFmtId="1" fontId="73" fillId="0" borderId="0" xfId="0" applyNumberFormat="1" applyFont="1" applyAlignment="1">
      <alignment vertical="center" wrapText="1"/>
    </xf>
    <xf numFmtId="3" fontId="24" fillId="0" borderId="0" xfId="0" applyNumberFormat="1" applyFont="1" applyAlignment="1">
      <alignment horizontal="left" vertical="center" wrapText="1"/>
    </xf>
    <xf numFmtId="166" fontId="24" fillId="0" borderId="0" xfId="0" applyNumberFormat="1" applyFont="1" applyAlignment="1">
      <alignment vertical="center" wrapText="1"/>
    </xf>
    <xf numFmtId="3" fontId="24" fillId="13" borderId="0" xfId="0" applyNumberFormat="1" applyFont="1" applyFill="1" applyAlignment="1">
      <alignment horizontal="left" vertical="center" wrapText="1"/>
    </xf>
    <xf numFmtId="167" fontId="24" fillId="0" borderId="0" xfId="0" applyNumberFormat="1" applyFont="1" applyAlignment="1">
      <alignment vertical="center" wrapText="1"/>
    </xf>
    <xf numFmtId="0" fontId="56" fillId="12" borderId="9" xfId="0" applyFont="1" applyFill="1" applyBorder="1" applyAlignment="1">
      <alignment horizontal="center" vertical="center" wrapText="1"/>
    </xf>
    <xf numFmtId="166" fontId="35" fillId="0" borderId="10" xfId="0" applyNumberFormat="1" applyFont="1" applyBorder="1" applyAlignment="1">
      <alignment vertical="center"/>
    </xf>
    <xf numFmtId="166" fontId="34" fillId="0" borderId="10" xfId="0" applyNumberFormat="1" applyFont="1" applyBorder="1" applyAlignment="1">
      <alignment vertical="center"/>
    </xf>
    <xf numFmtId="166" fontId="35" fillId="0" borderId="7" xfId="0" applyNumberFormat="1" applyFont="1" applyBorder="1" applyAlignment="1">
      <alignment horizontal="left" vertical="center" wrapText="1"/>
    </xf>
    <xf numFmtId="166" fontId="35" fillId="0" borderId="7" xfId="0" applyNumberFormat="1" applyFont="1" applyBorder="1" applyAlignment="1">
      <alignment vertical="center" wrapText="1"/>
    </xf>
    <xf numFmtId="0" fontId="46" fillId="13" borderId="0" xfId="0" applyFont="1" applyFill="1" applyAlignment="1">
      <alignment horizontal="right" wrapText="1"/>
    </xf>
    <xf numFmtId="166" fontId="46" fillId="13" borderId="0" xfId="0" applyNumberFormat="1" applyFont="1" applyFill="1" applyAlignment="1">
      <alignment horizontal="right" wrapText="1"/>
    </xf>
    <xf numFmtId="10" fontId="46" fillId="13" borderId="0" xfId="0" applyNumberFormat="1" applyFont="1" applyFill="1" applyAlignment="1">
      <alignment horizontal="right" wrapText="1"/>
    </xf>
    <xf numFmtId="0" fontId="75" fillId="13" borderId="0" xfId="0" applyFont="1" applyFill="1"/>
    <xf numFmtId="0" fontId="19" fillId="13" borderId="0" xfId="0" applyFont="1" applyFill="1" applyAlignment="1">
      <alignment horizontal="justify" wrapText="1"/>
    </xf>
    <xf numFmtId="166" fontId="34" fillId="0" borderId="7" xfId="0" applyNumberFormat="1" applyFont="1" applyBorder="1" applyAlignment="1">
      <alignment horizontal="left" vertical="center" wrapText="1" indent="1"/>
    </xf>
    <xf numFmtId="0" fontId="76" fillId="0" borderId="0" xfId="0" applyFont="1"/>
    <xf numFmtId="0" fontId="75" fillId="13" borderId="0" xfId="0" applyFont="1" applyFill="1" applyAlignment="1">
      <alignment horizontal="left"/>
    </xf>
    <xf numFmtId="166" fontId="2" fillId="0" borderId="0" xfId="0" applyNumberFormat="1" applyFont="1"/>
    <xf numFmtId="166" fontId="44" fillId="0" borderId="0" xfId="0" applyNumberFormat="1" applyFont="1"/>
    <xf numFmtId="0" fontId="44" fillId="13" borderId="0" xfId="0" applyFont="1" applyFill="1" applyAlignment="1">
      <alignment horizontal="justify" wrapText="1"/>
    </xf>
    <xf numFmtId="0" fontId="44" fillId="0" borderId="0" xfId="0" applyFont="1" applyAlignment="1">
      <alignment horizontal="center" wrapText="1"/>
    </xf>
    <xf numFmtId="0" fontId="44" fillId="13" borderId="0" xfId="0" applyFont="1" applyFill="1"/>
    <xf numFmtId="166" fontId="44" fillId="13" borderId="0" xfId="0" applyNumberFormat="1" applyFont="1" applyFill="1" applyAlignment="1">
      <alignment horizontal="center" wrapText="1"/>
    </xf>
    <xf numFmtId="166" fontId="44" fillId="13" borderId="0" xfId="0" applyNumberFormat="1" applyFont="1" applyFill="1" applyAlignment="1">
      <alignment horizontal="center"/>
    </xf>
    <xf numFmtId="0" fontId="44" fillId="13" borderId="0" xfId="0" applyFont="1" applyFill="1" applyAlignment="1">
      <alignment horizontal="right" wrapText="1"/>
    </xf>
    <xf numFmtId="165" fontId="44" fillId="13" borderId="0" xfId="0" applyNumberFormat="1" applyFont="1" applyFill="1" applyAlignment="1">
      <alignment horizontal="right" wrapText="1"/>
    </xf>
    <xf numFmtId="0" fontId="42" fillId="13" borderId="0" xfId="0" applyFont="1" applyFill="1" applyAlignment="1">
      <alignment horizontal="center" wrapText="1"/>
    </xf>
    <xf numFmtId="166" fontId="42" fillId="13" borderId="0" xfId="0" applyNumberFormat="1" applyFont="1" applyFill="1"/>
    <xf numFmtId="0" fontId="42" fillId="13" borderId="0" xfId="0" applyFont="1" applyFill="1" applyAlignment="1">
      <alignment wrapText="1"/>
    </xf>
    <xf numFmtId="0" fontId="44" fillId="13" borderId="0" xfId="0" applyFont="1" applyFill="1" applyAlignment="1">
      <alignment horizontal="center"/>
    </xf>
    <xf numFmtId="0" fontId="44" fillId="13" borderId="0" xfId="0" applyFont="1" applyFill="1" applyAlignment="1">
      <alignment horizontal="center" wrapText="1"/>
    </xf>
    <xf numFmtId="166" fontId="44" fillId="13" borderId="0" xfId="0" applyNumberFormat="1" applyFont="1" applyFill="1"/>
    <xf numFmtId="166" fontId="44" fillId="13" borderId="0" xfId="0" applyNumberFormat="1" applyFont="1" applyFill="1" applyAlignment="1">
      <alignment wrapText="1"/>
    </xf>
    <xf numFmtId="0" fontId="44" fillId="13" borderId="0" xfId="0" applyFont="1" applyFill="1" applyAlignment="1">
      <alignment wrapText="1"/>
    </xf>
    <xf numFmtId="165" fontId="44" fillId="13" borderId="0" xfId="0" applyNumberFormat="1" applyFont="1" applyFill="1"/>
    <xf numFmtId="165" fontId="44" fillId="13" borderId="0" xfId="0" applyNumberFormat="1" applyFont="1" applyFill="1" applyAlignment="1">
      <alignment wrapText="1"/>
    </xf>
    <xf numFmtId="0" fontId="26" fillId="0" borderId="0" xfId="0" applyFont="1"/>
    <xf numFmtId="166" fontId="26" fillId="0" borderId="0" xfId="0" applyNumberFormat="1" applyFont="1"/>
    <xf numFmtId="0" fontId="50" fillId="0" borderId="0" xfId="0" applyFont="1"/>
    <xf numFmtId="0" fontId="77" fillId="13" borderId="0" xfId="0" applyFont="1" applyFill="1" applyAlignment="1">
      <alignment horizontal="center" vertical="center"/>
    </xf>
    <xf numFmtId="166" fontId="78" fillId="13" borderId="0" xfId="0" applyNumberFormat="1" applyFont="1" applyFill="1" applyAlignment="1">
      <alignment horizontal="right" vertical="center"/>
    </xf>
    <xf numFmtId="0" fontId="79" fillId="13" borderId="0" xfId="0" applyFont="1" applyFill="1" applyAlignment="1">
      <alignment horizontal="center" vertical="center"/>
    </xf>
    <xf numFmtId="166" fontId="26" fillId="13" borderId="0" xfId="0" applyNumberFormat="1" applyFont="1" applyFill="1" applyAlignment="1">
      <alignment horizontal="right" vertical="center"/>
    </xf>
    <xf numFmtId="166" fontId="26" fillId="0" borderId="0" xfId="0" applyNumberFormat="1" applyFont="1" applyAlignment="1">
      <alignment horizontal="right" vertical="center"/>
    </xf>
    <xf numFmtId="0" fontId="33" fillId="13" borderId="0" xfId="0" applyFont="1" applyFill="1" applyAlignment="1">
      <alignment vertical="center" wrapText="1"/>
    </xf>
    <xf numFmtId="0" fontId="33" fillId="0" borderId="0" xfId="0" applyFont="1" applyAlignment="1">
      <alignment vertical="center" wrapText="1"/>
    </xf>
    <xf numFmtId="49" fontId="80" fillId="0" borderId="6" xfId="0" applyNumberFormat="1" applyFont="1" applyBorder="1" applyAlignment="1">
      <alignment horizontal="left" vertical="center" wrapText="1" indent="1"/>
    </xf>
    <xf numFmtId="49" fontId="81" fillId="13" borderId="6" xfId="0" applyNumberFormat="1" applyFont="1" applyFill="1" applyBorder="1" applyAlignment="1">
      <alignment horizontal="left" vertical="center"/>
    </xf>
    <xf numFmtId="166" fontId="42" fillId="13" borderId="0" xfId="0" applyNumberFormat="1" applyFont="1" applyFill="1" applyAlignment="1">
      <alignment horizontal="right" vertical="center"/>
    </xf>
    <xf numFmtId="0" fontId="42" fillId="13" borderId="0" xfId="0" applyFont="1" applyFill="1" applyAlignment="1">
      <alignment horizontal="center" vertical="center"/>
    </xf>
    <xf numFmtId="166" fontId="44" fillId="13" borderId="0" xfId="0" applyNumberFormat="1" applyFont="1" applyFill="1" applyAlignment="1">
      <alignment horizontal="right" vertical="center"/>
    </xf>
    <xf numFmtId="9" fontId="44" fillId="13" borderId="0" xfId="0" applyNumberFormat="1" applyFont="1" applyFill="1" applyAlignment="1">
      <alignment horizontal="right" vertical="center"/>
    </xf>
    <xf numFmtId="165" fontId="44" fillId="13" borderId="0" xfId="0" applyNumberFormat="1" applyFont="1" applyFill="1" applyAlignment="1">
      <alignment horizontal="right" vertical="center"/>
    </xf>
    <xf numFmtId="0" fontId="82" fillId="13" borderId="0" xfId="0" applyFont="1" applyFill="1" applyAlignment="1">
      <alignment horizontal="center" vertical="center"/>
    </xf>
    <xf numFmtId="166" fontId="44" fillId="0" borderId="0" xfId="0" applyNumberFormat="1" applyFont="1" applyAlignment="1">
      <alignment horizontal="right" vertical="center"/>
    </xf>
    <xf numFmtId="0" fontId="44" fillId="13" borderId="0" xfId="0" applyFont="1" applyFill="1" applyAlignment="1">
      <alignment horizontal="center" vertical="center"/>
    </xf>
    <xf numFmtId="49" fontId="44" fillId="13" borderId="0" xfId="0" applyNumberFormat="1" applyFont="1" applyFill="1" applyAlignment="1">
      <alignment horizontal="left" vertical="center"/>
    </xf>
    <xf numFmtId="0" fontId="83" fillId="13" borderId="0" xfId="0" applyFont="1" applyFill="1" applyAlignment="1">
      <alignment horizontal="center" vertical="center" wrapText="1"/>
    </xf>
    <xf numFmtId="166" fontId="24" fillId="0" borderId="0" xfId="0" applyNumberFormat="1" applyFont="1"/>
    <xf numFmtId="0" fontId="35" fillId="0" borderId="0" xfId="0" applyFont="1" applyAlignment="1">
      <alignment horizontal="center"/>
    </xf>
    <xf numFmtId="0" fontId="83" fillId="0" borderId="0" xfId="0" applyFont="1" applyAlignment="1">
      <alignment vertical="center" wrapText="1"/>
    </xf>
    <xf numFmtId="3" fontId="34" fillId="0" borderId="6" xfId="0" applyNumberFormat="1" applyFont="1" applyBorder="1" applyAlignment="1">
      <alignment horizontal="left" vertical="center" wrapText="1"/>
    </xf>
    <xf numFmtId="0" fontId="20" fillId="13" borderId="0" xfId="0" applyFont="1" applyFill="1" applyAlignment="1">
      <alignment vertical="center" wrapText="1"/>
    </xf>
    <xf numFmtId="3" fontId="84" fillId="0" borderId="0" xfId="0" applyNumberFormat="1" applyFont="1" applyAlignment="1">
      <alignment vertical="center"/>
    </xf>
    <xf numFmtId="0" fontId="85" fillId="0" borderId="0" xfId="0" applyFont="1"/>
    <xf numFmtId="166" fontId="84" fillId="0" borderId="0" xfId="0" applyNumberFormat="1" applyFont="1" applyAlignment="1">
      <alignment vertical="center"/>
    </xf>
    <xf numFmtId="165" fontId="84" fillId="0" borderId="0" xfId="0" applyNumberFormat="1" applyFont="1" applyAlignment="1">
      <alignment vertical="center"/>
    </xf>
    <xf numFmtId="0" fontId="86" fillId="0" borderId="0" xfId="0" applyFont="1" applyAlignment="1">
      <alignment vertical="center" wrapText="1"/>
    </xf>
    <xf numFmtId="0" fontId="86" fillId="13" borderId="0" xfId="0" applyFont="1" applyFill="1" applyAlignment="1">
      <alignment horizontal="center" vertical="center" wrapText="1"/>
    </xf>
    <xf numFmtId="0" fontId="87" fillId="0" borderId="0" xfId="0" applyFont="1"/>
    <xf numFmtId="0" fontId="88" fillId="0" borderId="0" xfId="0" applyFont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89" fillId="13" borderId="0" xfId="0" applyFont="1" applyFill="1" applyAlignment="1">
      <alignment horizontal="center" vertical="center" wrapText="1"/>
    </xf>
    <xf numFmtId="0" fontId="89" fillId="0" borderId="0" xfId="0" applyFont="1" applyAlignment="1">
      <alignment vertical="center" wrapText="1"/>
    </xf>
    <xf numFmtId="0" fontId="47" fillId="13" borderId="0" xfId="0" applyFont="1" applyFill="1" applyAlignment="1">
      <alignment vertical="center"/>
    </xf>
    <xf numFmtId="10" fontId="45" fillId="0" borderId="0" xfId="0" applyNumberFormat="1" applyFont="1"/>
    <xf numFmtId="0" fontId="42" fillId="13" borderId="0" xfId="0" applyFont="1" applyFill="1"/>
    <xf numFmtId="0" fontId="42" fillId="0" borderId="0" xfId="0" applyFont="1" applyAlignment="1">
      <alignment vertical="center"/>
    </xf>
    <xf numFmtId="3" fontId="42" fillId="0" borderId="0" xfId="0" applyNumberFormat="1" applyFont="1" applyAlignment="1">
      <alignment vertical="center"/>
    </xf>
    <xf numFmtId="166" fontId="42" fillId="0" borderId="0" xfId="0" applyNumberFormat="1" applyFont="1" applyAlignment="1">
      <alignment vertical="center"/>
    </xf>
    <xf numFmtId="165" fontId="42" fillId="0" borderId="0" xfId="0" applyNumberFormat="1" applyFont="1" applyAlignment="1">
      <alignment vertical="center"/>
    </xf>
    <xf numFmtId="0" fontId="42" fillId="13" borderId="0" xfId="0" applyFont="1" applyFill="1" applyAlignment="1">
      <alignment vertical="center"/>
    </xf>
    <xf numFmtId="10" fontId="42" fillId="0" borderId="0" xfId="0" applyNumberFormat="1" applyFont="1"/>
    <xf numFmtId="0" fontId="90" fillId="13" borderId="0" xfId="0" applyFont="1" applyFill="1" applyAlignment="1">
      <alignment horizontal="center" vertical="center" wrapText="1"/>
    </xf>
    <xf numFmtId="0" fontId="90" fillId="0" borderId="0" xfId="0" applyFont="1" applyAlignment="1">
      <alignment horizontal="center" vertical="center" wrapText="1"/>
    </xf>
    <xf numFmtId="0" fontId="90" fillId="0" borderId="0" xfId="0" applyFont="1" applyAlignment="1">
      <alignment vertical="center" wrapText="1"/>
    </xf>
    <xf numFmtId="0" fontId="82" fillId="0" borderId="0" xfId="0" applyFont="1" applyAlignment="1">
      <alignment horizontal="center" vertical="center" wrapText="1"/>
    </xf>
    <xf numFmtId="0" fontId="44" fillId="0" borderId="0" xfId="0" applyFont="1" applyAlignment="1">
      <alignment vertical="center"/>
    </xf>
    <xf numFmtId="0" fontId="82" fillId="0" borderId="0" xfId="0" applyFont="1" applyAlignment="1">
      <alignment vertical="center" wrapText="1"/>
    </xf>
    <xf numFmtId="3" fontId="44" fillId="0" borderId="0" xfId="0" applyNumberFormat="1" applyFont="1" applyAlignment="1">
      <alignment vertical="center"/>
    </xf>
    <xf numFmtId="166" fontId="44" fillId="0" borderId="0" xfId="0" applyNumberFormat="1" applyFont="1" applyAlignment="1">
      <alignment vertical="center"/>
    </xf>
    <xf numFmtId="165" fontId="44" fillId="0" borderId="0" xfId="0" applyNumberFormat="1" applyFont="1" applyAlignment="1">
      <alignment vertical="center"/>
    </xf>
    <xf numFmtId="10" fontId="44" fillId="0" borderId="0" xfId="0" applyNumberFormat="1" applyFont="1"/>
    <xf numFmtId="3" fontId="44" fillId="0" borderId="0" xfId="0" applyNumberFormat="1" applyFont="1" applyAlignment="1">
      <alignment horizontal="left"/>
    </xf>
    <xf numFmtId="0" fontId="91" fillId="0" borderId="0" xfId="0" applyFont="1" applyAlignment="1">
      <alignment vertical="center"/>
    </xf>
    <xf numFmtId="166" fontId="92" fillId="0" borderId="0" xfId="0" applyNumberFormat="1" applyFont="1"/>
    <xf numFmtId="0" fontId="92" fillId="0" borderId="0" xfId="0" applyFont="1"/>
    <xf numFmtId="3" fontId="91" fillId="0" borderId="0" xfId="0" applyNumberFormat="1" applyFont="1" applyAlignment="1">
      <alignment vertical="center"/>
    </xf>
    <xf numFmtId="166" fontId="91" fillId="0" borderId="0" xfId="0" applyNumberFormat="1" applyFont="1" applyAlignment="1">
      <alignment vertical="center"/>
    </xf>
    <xf numFmtId="165" fontId="91" fillId="0" borderId="0" xfId="0" applyNumberFormat="1" applyFont="1" applyAlignment="1">
      <alignment vertical="center"/>
    </xf>
    <xf numFmtId="0" fontId="84" fillId="13" borderId="0" xfId="0" applyFont="1" applyFill="1" applyAlignment="1">
      <alignment vertical="center"/>
    </xf>
    <xf numFmtId="10" fontId="87" fillId="0" borderId="0" xfId="0" applyNumberFormat="1" applyFont="1"/>
    <xf numFmtId="0" fontId="93" fillId="13" borderId="0" xfId="0" applyFont="1" applyFill="1"/>
    <xf numFmtId="3" fontId="34" fillId="0" borderId="0" xfId="0" applyNumberFormat="1" applyFont="1" applyAlignment="1">
      <alignment horizontal="left" vertical="center" wrapText="1" indent="1"/>
    </xf>
    <xf numFmtId="3" fontId="34" fillId="0" borderId="10" xfId="0" applyNumberFormat="1" applyFont="1" applyBorder="1" applyAlignment="1">
      <alignment horizontal="left" vertical="center" wrapText="1" indent="1"/>
    </xf>
    <xf numFmtId="3" fontId="34" fillId="0" borderId="20" xfId="0" applyNumberFormat="1" applyFont="1" applyBorder="1" applyAlignment="1">
      <alignment horizontal="left" vertical="center" wrapText="1" indent="1"/>
    </xf>
    <xf numFmtId="3" fontId="34" fillId="0" borderId="7" xfId="0" applyNumberFormat="1" applyFont="1" applyBorder="1" applyAlignment="1">
      <alignment vertical="center" wrapText="1"/>
    </xf>
    <xf numFmtId="3" fontId="84" fillId="13" borderId="0" xfId="0" applyNumberFormat="1" applyFont="1" applyFill="1" applyAlignment="1">
      <alignment vertical="center"/>
    </xf>
    <xf numFmtId="3" fontId="94" fillId="0" borderId="0" xfId="0" applyNumberFormat="1" applyFont="1" applyAlignment="1">
      <alignment vertical="center"/>
    </xf>
    <xf numFmtId="166" fontId="94" fillId="0" borderId="0" xfId="0" applyNumberFormat="1" applyFont="1" applyAlignment="1">
      <alignment vertical="center"/>
    </xf>
    <xf numFmtId="165" fontId="94" fillId="0" borderId="0" xfId="0" applyNumberFormat="1" applyFont="1" applyAlignment="1">
      <alignment vertical="center"/>
    </xf>
    <xf numFmtId="3" fontId="91" fillId="13" borderId="0" xfId="0" applyNumberFormat="1" applyFont="1" applyFill="1" applyAlignment="1">
      <alignment vertical="center"/>
    </xf>
    <xf numFmtId="0" fontId="95" fillId="13" borderId="0" xfId="0" applyFont="1" applyFill="1" applyAlignment="1">
      <alignment horizontal="center" vertical="center"/>
    </xf>
    <xf numFmtId="0" fontId="26" fillId="13" borderId="0" xfId="0" applyFont="1" applyFill="1" applyAlignment="1">
      <alignment horizontal="justify" wrapText="1"/>
    </xf>
    <xf numFmtId="166" fontId="26" fillId="13" borderId="0" xfId="0" applyNumberFormat="1" applyFont="1" applyFill="1" applyAlignment="1">
      <alignment horizontal="right" wrapText="1"/>
    </xf>
    <xf numFmtId="10" fontId="26" fillId="13" borderId="0" xfId="0" applyNumberFormat="1" applyFont="1" applyFill="1" applyAlignment="1">
      <alignment horizontal="right" wrapText="1"/>
    </xf>
    <xf numFmtId="0" fontId="26" fillId="13" borderId="0" xfId="0" applyFont="1" applyFill="1" applyAlignment="1">
      <alignment horizontal="right" wrapText="1"/>
    </xf>
    <xf numFmtId="166" fontId="34" fillId="0" borderId="24" xfId="0" applyNumberFormat="1" applyFont="1" applyBorder="1" applyAlignment="1">
      <alignment vertical="center"/>
    </xf>
    <xf numFmtId="166" fontId="34" fillId="0" borderId="16" xfId="0" applyNumberFormat="1" applyFont="1" applyBorder="1" applyAlignment="1">
      <alignment vertical="center"/>
    </xf>
    <xf numFmtId="3" fontId="34" fillId="0" borderId="20" xfId="0" applyNumberFormat="1" applyFont="1" applyBorder="1" applyAlignment="1">
      <alignment vertical="center" wrapText="1"/>
    </xf>
    <xf numFmtId="0" fontId="25" fillId="13" borderId="0" xfId="0" applyFont="1" applyFill="1"/>
    <xf numFmtId="9" fontId="44" fillId="13" borderId="0" xfId="0" applyNumberFormat="1" applyFont="1" applyFill="1" applyAlignment="1">
      <alignment horizontal="right" wrapText="1"/>
    </xf>
    <xf numFmtId="166" fontId="44" fillId="13" borderId="0" xfId="0" applyNumberFormat="1" applyFont="1" applyFill="1" applyAlignment="1">
      <alignment horizontal="right" wrapText="1"/>
    </xf>
    <xf numFmtId="166" fontId="26" fillId="13" borderId="0" xfId="0" applyNumberFormat="1" applyFont="1" applyFill="1"/>
    <xf numFmtId="166" fontId="26" fillId="13" borderId="0" xfId="0" applyNumberFormat="1" applyFont="1" applyFill="1" applyAlignment="1">
      <alignment horizontal="center" wrapText="1"/>
    </xf>
    <xf numFmtId="0" fontId="26" fillId="13" borderId="0" xfId="0" applyFont="1" applyFill="1" applyAlignment="1">
      <alignment horizontal="center" wrapText="1"/>
    </xf>
    <xf numFmtId="3" fontId="34" fillId="0" borderId="24" xfId="0" applyNumberFormat="1" applyFont="1" applyBorder="1" applyAlignment="1">
      <alignment horizontal="left" vertical="center" wrapText="1"/>
    </xf>
    <xf numFmtId="0" fontId="42" fillId="13" borderId="0" xfId="0" applyFont="1" applyFill="1" applyAlignment="1">
      <alignment horizontal="center"/>
    </xf>
    <xf numFmtId="165" fontId="42" fillId="13" borderId="0" xfId="0" applyNumberFormat="1" applyFont="1" applyFill="1" applyAlignment="1">
      <alignment wrapText="1"/>
    </xf>
    <xf numFmtId="0" fontId="26" fillId="13" borderId="0" xfId="0" applyFont="1" applyFill="1"/>
    <xf numFmtId="10" fontId="92" fillId="0" borderId="0" xfId="0" applyNumberFormat="1" applyFont="1"/>
    <xf numFmtId="0" fontId="91" fillId="13" borderId="0" xfId="0" applyFont="1" applyFill="1" applyAlignment="1">
      <alignment vertical="center"/>
    </xf>
    <xf numFmtId="0" fontId="96" fillId="0" borderId="0" xfId="0" applyFont="1" applyAlignment="1">
      <alignment vertical="center" wrapText="1"/>
    </xf>
    <xf numFmtId="0" fontId="55" fillId="0" borderId="0" xfId="0" applyFont="1" applyAlignment="1">
      <alignment vertical="center" wrapText="1"/>
    </xf>
    <xf numFmtId="164" fontId="97" fillId="0" borderId="6" xfId="0" applyNumberFormat="1" applyFont="1" applyBorder="1" applyAlignment="1">
      <alignment horizontal="left" vertical="center"/>
    </xf>
    <xf numFmtId="164" fontId="98" fillId="0" borderId="6" xfId="0" applyNumberFormat="1" applyFont="1" applyBorder="1" applyAlignment="1">
      <alignment vertical="center"/>
    </xf>
    <xf numFmtId="164" fontId="98" fillId="0" borderId="6" xfId="0" applyNumberFormat="1" applyFont="1" applyBorder="1" applyAlignment="1">
      <alignment horizontal="left" vertical="center"/>
    </xf>
    <xf numFmtId="3" fontId="35" fillId="0" borderId="0" xfId="0" applyNumberFormat="1" applyFont="1" applyAlignment="1">
      <alignment vertical="center" wrapText="1"/>
    </xf>
    <xf numFmtId="164" fontId="97" fillId="0" borderId="6" xfId="0" applyNumberFormat="1" applyFont="1" applyBorder="1" applyAlignment="1">
      <alignment horizontal="left" vertical="center" wrapText="1" indent="2"/>
    </xf>
    <xf numFmtId="0" fontId="99" fillId="13" borderId="0" xfId="0" applyFont="1" applyFill="1" applyAlignment="1">
      <alignment horizontal="center" vertical="center" wrapText="1"/>
    </xf>
    <xf numFmtId="0" fontId="59" fillId="0" borderId="0" xfId="0" applyFont="1" applyAlignment="1">
      <alignment vertical="center"/>
    </xf>
    <xf numFmtId="0" fontId="59" fillId="13" borderId="0" xfId="0" applyFont="1" applyFill="1"/>
    <xf numFmtId="3" fontId="59" fillId="0" borderId="0" xfId="0" applyNumberFormat="1" applyFont="1"/>
    <xf numFmtId="166" fontId="59" fillId="0" borderId="0" xfId="0" applyNumberFormat="1" applyFont="1"/>
    <xf numFmtId="0" fontId="99" fillId="0" borderId="0" xfId="0" applyFont="1" applyAlignment="1">
      <alignment vertical="center" wrapText="1"/>
    </xf>
    <xf numFmtId="3" fontId="59" fillId="0" borderId="0" xfId="0" applyNumberFormat="1" applyFont="1" applyAlignment="1">
      <alignment vertical="center"/>
    </xf>
    <xf numFmtId="166" fontId="59" fillId="0" borderId="0" xfId="0" applyNumberFormat="1" applyFont="1" applyAlignment="1">
      <alignment vertical="center"/>
    </xf>
    <xf numFmtId="165" fontId="59" fillId="0" borderId="0" xfId="0" applyNumberFormat="1" applyFont="1" applyAlignment="1">
      <alignment vertical="center"/>
    </xf>
    <xf numFmtId="0" fontId="59" fillId="13" borderId="0" xfId="0" applyFont="1" applyFill="1" applyAlignment="1">
      <alignment vertical="center"/>
    </xf>
    <xf numFmtId="165" fontId="59" fillId="0" borderId="0" xfId="0" applyNumberFormat="1" applyFont="1" applyAlignment="1">
      <alignment horizontal="center" vertical="center"/>
    </xf>
    <xf numFmtId="3" fontId="59" fillId="0" borderId="0" xfId="0" applyNumberFormat="1" applyFont="1" applyAlignment="1">
      <alignment horizontal="left" vertical="center"/>
    </xf>
    <xf numFmtId="9" fontId="59" fillId="0" borderId="0" xfId="0" applyNumberFormat="1" applyFont="1"/>
    <xf numFmtId="0" fontId="100" fillId="0" borderId="0" xfId="0" applyFont="1" applyAlignment="1">
      <alignment vertical="center" wrapText="1"/>
    </xf>
    <xf numFmtId="0" fontId="60" fillId="0" borderId="0" xfId="0" applyFont="1" applyAlignment="1">
      <alignment vertical="center"/>
    </xf>
    <xf numFmtId="166" fontId="60" fillId="0" borderId="0" xfId="0" applyNumberFormat="1" applyFont="1"/>
    <xf numFmtId="3" fontId="60" fillId="0" borderId="0" xfId="0" applyNumberFormat="1" applyFont="1" applyAlignment="1">
      <alignment vertical="center"/>
    </xf>
    <xf numFmtId="166" fontId="60" fillId="0" borderId="0" xfId="0" applyNumberFormat="1" applyFont="1" applyAlignment="1">
      <alignment vertical="center"/>
    </xf>
    <xf numFmtId="165" fontId="60" fillId="0" borderId="0" xfId="0" applyNumberFormat="1" applyFont="1" applyAlignment="1">
      <alignment vertical="center"/>
    </xf>
    <xf numFmtId="0" fontId="47" fillId="0" borderId="0" xfId="0" applyFont="1" applyAlignment="1">
      <alignment vertical="center"/>
    </xf>
    <xf numFmtId="9" fontId="92" fillId="0" borderId="0" xfId="0" applyNumberFormat="1" applyFont="1"/>
    <xf numFmtId="3" fontId="91" fillId="0" borderId="0" xfId="0" applyNumberFormat="1" applyFont="1" applyAlignment="1">
      <alignment horizontal="left" vertical="center"/>
    </xf>
    <xf numFmtId="168" fontId="97" fillId="0" borderId="6" xfId="0" applyNumberFormat="1" applyFont="1" applyBorder="1" applyAlignment="1">
      <alignment horizontal="left" vertical="center"/>
    </xf>
    <xf numFmtId="164" fontId="97" fillId="0" borderId="6" xfId="0" applyNumberFormat="1" applyFont="1" applyBorder="1" applyAlignment="1">
      <alignment vertical="center"/>
    </xf>
    <xf numFmtId="164" fontId="98" fillId="0" borderId="6" xfId="0" applyNumberFormat="1" applyFont="1" applyBorder="1" applyAlignment="1">
      <alignment vertical="center" wrapText="1"/>
    </xf>
    <xf numFmtId="164" fontId="97" fillId="0" borderId="6" xfId="0" applyNumberFormat="1" applyFont="1" applyBorder="1" applyAlignment="1">
      <alignment horizontal="left" vertical="center" wrapText="1" indent="1"/>
    </xf>
    <xf numFmtId="0" fontId="73" fillId="0" borderId="0" xfId="0" applyFont="1"/>
    <xf numFmtId="0" fontId="79" fillId="13" borderId="0" xfId="0" applyFont="1" applyFill="1"/>
    <xf numFmtId="3" fontId="3" fillId="0" borderId="0" xfId="0" applyNumberFormat="1" applyFont="1"/>
    <xf numFmtId="0" fontId="3" fillId="0" borderId="0" xfId="0" applyFont="1"/>
    <xf numFmtId="0" fontId="94" fillId="0" borderId="0" xfId="0" applyFont="1" applyAlignment="1">
      <alignment vertical="center"/>
    </xf>
    <xf numFmtId="166" fontId="74" fillId="0" borderId="0" xfId="0" applyNumberFormat="1" applyFont="1"/>
    <xf numFmtId="0" fontId="74" fillId="0" borderId="0" xfId="0" applyFont="1"/>
    <xf numFmtId="165" fontId="26" fillId="13" borderId="0" xfId="0" applyNumberFormat="1" applyFont="1" applyFill="1" applyAlignment="1">
      <alignment horizontal="right" wrapText="1"/>
    </xf>
    <xf numFmtId="0" fontId="26" fillId="13" borderId="0" xfId="0" applyFont="1" applyFill="1" applyAlignment="1">
      <alignment horizontal="center"/>
    </xf>
    <xf numFmtId="165" fontId="26" fillId="13" borderId="0" xfId="0" applyNumberFormat="1" applyFont="1" applyFill="1" applyAlignment="1">
      <alignment wrapText="1"/>
    </xf>
    <xf numFmtId="0" fontId="101" fillId="0" borderId="0" xfId="0" applyFont="1" applyAlignment="1">
      <alignment horizontal="center" wrapText="1"/>
    </xf>
    <xf numFmtId="9" fontId="26" fillId="13" borderId="0" xfId="0" applyNumberFormat="1" applyFont="1" applyFill="1" applyAlignment="1">
      <alignment horizontal="right" wrapText="1"/>
    </xf>
    <xf numFmtId="164" fontId="97" fillId="0" borderId="6" xfId="0" applyNumberFormat="1" applyFont="1" applyBorder="1" applyAlignment="1">
      <alignment horizontal="left" vertical="center" indent="1"/>
    </xf>
    <xf numFmtId="166" fontId="98" fillId="0" borderId="6" xfId="0" applyNumberFormat="1" applyFont="1" applyBorder="1" applyAlignment="1">
      <alignment horizontal="left" vertical="center"/>
    </xf>
    <xf numFmtId="166" fontId="97" fillId="0" borderId="6" xfId="0" applyNumberFormat="1" applyFont="1" applyBorder="1" applyAlignment="1">
      <alignment horizontal="left" vertical="center"/>
    </xf>
    <xf numFmtId="0" fontId="46" fillId="13" borderId="0" xfId="0" applyFont="1" applyFill="1" applyAlignment="1">
      <alignment horizontal="justify" wrapText="1"/>
    </xf>
    <xf numFmtId="0" fontId="46" fillId="13" borderId="0" xfId="0" applyFont="1" applyFill="1" applyAlignment="1">
      <alignment wrapText="1"/>
    </xf>
    <xf numFmtId="166" fontId="27" fillId="0" borderId="0" xfId="0" applyNumberFormat="1" applyFont="1"/>
    <xf numFmtId="166" fontId="26" fillId="13" borderId="0" xfId="0" applyNumberFormat="1" applyFont="1" applyFill="1" applyAlignment="1">
      <alignment wrapText="1"/>
    </xf>
    <xf numFmtId="0" fontId="64" fillId="0" borderId="0" xfId="0" applyFont="1"/>
    <xf numFmtId="0" fontId="64" fillId="13" borderId="0" xfId="0" applyFont="1" applyFill="1" applyAlignment="1">
      <alignment horizontal="center"/>
    </xf>
    <xf numFmtId="0" fontId="64" fillId="13" borderId="0" xfId="0" applyFont="1" applyFill="1" applyAlignment="1">
      <alignment horizontal="center" wrapText="1"/>
    </xf>
    <xf numFmtId="166" fontId="64" fillId="13" borderId="0" xfId="0" applyNumberFormat="1" applyFont="1" applyFill="1" applyAlignment="1">
      <alignment horizontal="center" wrapText="1"/>
    </xf>
    <xf numFmtId="0" fontId="64" fillId="13" borderId="0" xfId="0" applyFont="1" applyFill="1" applyAlignment="1">
      <alignment wrapText="1"/>
    </xf>
    <xf numFmtId="0" fontId="64" fillId="13" borderId="0" xfId="0" applyFont="1" applyFill="1"/>
    <xf numFmtId="166" fontId="64" fillId="13" borderId="0" xfId="0" applyNumberFormat="1" applyFont="1" applyFill="1"/>
    <xf numFmtId="0" fontId="65" fillId="13" borderId="0" xfId="0" applyFont="1" applyFill="1" applyAlignment="1">
      <alignment horizontal="center"/>
    </xf>
    <xf numFmtId="0" fontId="65" fillId="0" borderId="0" xfId="0" applyFont="1" applyAlignment="1">
      <alignment horizontal="center" wrapText="1"/>
    </xf>
    <xf numFmtId="0" fontId="65" fillId="0" borderId="0" xfId="0" applyFont="1"/>
    <xf numFmtId="166" fontId="65" fillId="13" borderId="0" xfId="0" applyNumberFormat="1" applyFont="1" applyFill="1" applyAlignment="1">
      <alignment horizontal="center" wrapText="1"/>
    </xf>
    <xf numFmtId="165" fontId="65" fillId="13" borderId="0" xfId="0" applyNumberFormat="1" applyFont="1" applyFill="1" applyAlignment="1">
      <alignment horizontal="right" wrapText="1"/>
    </xf>
    <xf numFmtId="0" fontId="4" fillId="13" borderId="0" xfId="0" applyFont="1" applyFill="1"/>
    <xf numFmtId="164" fontId="65" fillId="0" borderId="0" xfId="0" applyNumberFormat="1" applyFont="1"/>
    <xf numFmtId="0" fontId="65" fillId="13" borderId="0" xfId="0" applyFont="1" applyFill="1"/>
    <xf numFmtId="166" fontId="65" fillId="13" borderId="0" xfId="0" applyNumberFormat="1" applyFont="1" applyFill="1"/>
    <xf numFmtId="0" fontId="102" fillId="13" borderId="0" xfId="0" applyFont="1" applyFill="1" applyAlignment="1">
      <alignment vertical="center"/>
    </xf>
    <xf numFmtId="0" fontId="103" fillId="13" borderId="0" xfId="0" applyFont="1" applyFill="1"/>
    <xf numFmtId="0" fontId="104" fillId="12" borderId="36" xfId="0" applyFont="1" applyFill="1" applyBorder="1" applyAlignment="1">
      <alignment horizontal="center" vertical="center" wrapText="1"/>
    </xf>
    <xf numFmtId="164" fontId="105" fillId="0" borderId="36" xfId="0" applyNumberFormat="1" applyFont="1" applyBorder="1" applyAlignment="1">
      <alignment horizontal="left" vertical="center"/>
    </xf>
    <xf numFmtId="164" fontId="105" fillId="0" borderId="36" xfId="0" applyNumberFormat="1" applyFont="1" applyBorder="1" applyAlignment="1">
      <alignment horizontal="left" vertical="center" wrapText="1"/>
    </xf>
    <xf numFmtId="164" fontId="105" fillId="0" borderId="36" xfId="0" applyNumberFormat="1" applyFont="1" applyBorder="1" applyAlignment="1">
      <alignment vertical="center"/>
    </xf>
    <xf numFmtId="164" fontId="105" fillId="0" borderId="36" xfId="0" applyNumberFormat="1" applyFont="1" applyBorder="1" applyAlignment="1">
      <alignment vertical="center" wrapText="1"/>
    </xf>
    <xf numFmtId="0" fontId="106" fillId="13" borderId="0" xfId="0" applyFont="1" applyFill="1"/>
    <xf numFmtId="0" fontId="105" fillId="0" borderId="36" xfId="0" applyFont="1" applyBorder="1" applyAlignment="1">
      <alignment horizontal="left" vertical="center"/>
    </xf>
    <xf numFmtId="0" fontId="29" fillId="13" borderId="0" xfId="0" applyFont="1" applyFill="1" applyAlignment="1">
      <alignment horizontal="left" vertical="center" indent="46"/>
    </xf>
    <xf numFmtId="0" fontId="29" fillId="13" borderId="0" xfId="0" applyFont="1" applyFill="1"/>
    <xf numFmtId="0" fontId="34" fillId="0" borderId="0" xfId="0" applyFont="1" applyAlignment="1">
      <alignment horizontal="left" vertical="justify"/>
    </xf>
    <xf numFmtId="0" fontId="33" fillId="13" borderId="0" xfId="0" applyFont="1" applyFill="1" applyAlignment="1">
      <alignment vertical="center"/>
    </xf>
    <xf numFmtId="0" fontId="33" fillId="0" borderId="0" xfId="0" applyFont="1" applyAlignment="1">
      <alignment vertical="center"/>
    </xf>
    <xf numFmtId="0" fontId="34" fillId="0" borderId="0" xfId="0" applyFont="1" applyAlignment="1">
      <alignment vertical="justify"/>
    </xf>
    <xf numFmtId="0" fontId="56" fillId="12" borderId="37" xfId="0" applyFont="1" applyFill="1" applyBorder="1" applyAlignment="1">
      <alignment horizontal="center" vertical="center" wrapText="1"/>
    </xf>
    <xf numFmtId="0" fontId="97" fillId="13" borderId="37" xfId="0" applyFont="1" applyFill="1" applyBorder="1" applyAlignment="1">
      <alignment horizontal="left" vertical="justify" indent="1"/>
    </xf>
    <xf numFmtId="0" fontId="97" fillId="0" borderId="37" xfId="0" applyFont="1" applyBorder="1" applyAlignment="1">
      <alignment horizontal="left" vertical="center" indent="1"/>
    </xf>
    <xf numFmtId="0" fontId="97" fillId="14" borderId="37" xfId="0" applyFont="1" applyFill="1" applyBorder="1" applyAlignment="1">
      <alignment horizontal="left" vertical="justify" indent="1"/>
    </xf>
    <xf numFmtId="0" fontId="97" fillId="14" borderId="37" xfId="0" applyFont="1" applyFill="1" applyBorder="1" applyAlignment="1">
      <alignment horizontal="left" vertical="center" wrapText="1" indent="1"/>
    </xf>
    <xf numFmtId="0" fontId="29" fillId="13" borderId="0" xfId="0" applyFont="1" applyFill="1" applyAlignment="1">
      <alignment horizontal="left"/>
    </xf>
    <xf numFmtId="0" fontId="29" fillId="13" borderId="0" xfId="0" applyFont="1" applyFill="1" applyAlignment="1">
      <alignment horizontal="right"/>
    </xf>
    <xf numFmtId="0" fontId="21" fillId="13" borderId="0" xfId="0" applyFont="1" applyFill="1" applyAlignment="1">
      <alignment horizontal="center" vertical="center"/>
    </xf>
    <xf numFmtId="0" fontId="21" fillId="13" borderId="0" xfId="0" applyFont="1" applyFill="1" applyAlignment="1">
      <alignment horizontal="center"/>
    </xf>
    <xf numFmtId="0" fontId="22" fillId="13" borderId="0" xfId="0" applyFont="1" applyFill="1" applyAlignment="1">
      <alignment horizontal="center" vertical="center"/>
    </xf>
    <xf numFmtId="0" fontId="19" fillId="13" borderId="0" xfId="0" applyFont="1" applyFill="1" applyAlignment="1">
      <alignment horizontal="left" wrapText="1"/>
    </xf>
    <xf numFmtId="0" fontId="32" fillId="13" borderId="0" xfId="0" applyFont="1" applyFill="1" applyAlignment="1">
      <alignment horizontal="center" vertical="center"/>
    </xf>
    <xf numFmtId="0" fontId="33" fillId="13" borderId="0" xfId="0" applyFont="1" applyFill="1" applyAlignment="1">
      <alignment horizontal="center" vertical="center" wrapText="1"/>
    </xf>
    <xf numFmtId="0" fontId="20" fillId="13" borderId="0" xfId="0" applyFont="1" applyFill="1" applyAlignment="1">
      <alignment horizontal="center" vertical="center"/>
    </xf>
    <xf numFmtId="0" fontId="33" fillId="0" borderId="0" xfId="0" applyFont="1" applyAlignment="1">
      <alignment horizontal="center" wrapText="1"/>
    </xf>
    <xf numFmtId="0" fontId="33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33" fillId="13" borderId="0" xfId="0" applyFont="1" applyFill="1" applyAlignment="1">
      <alignment horizontal="left" vertical="center" wrapText="1"/>
    </xf>
    <xf numFmtId="0" fontId="33" fillId="0" borderId="0" xfId="0" applyFont="1" applyAlignment="1">
      <alignment horizontal="center" vertical="center"/>
    </xf>
    <xf numFmtId="0" fontId="19" fillId="13" borderId="0" xfId="0" applyFont="1" applyFill="1" applyAlignment="1">
      <alignment horizontal="justify" wrapText="1"/>
    </xf>
    <xf numFmtId="0" fontId="56" fillId="12" borderId="11" xfId="0" applyFont="1" applyFill="1" applyBorder="1" applyAlignment="1">
      <alignment horizontal="center" vertical="center" wrapText="1"/>
    </xf>
    <xf numFmtId="0" fontId="56" fillId="12" borderId="12" xfId="0" applyFont="1" applyFill="1" applyBorder="1" applyAlignment="1">
      <alignment horizontal="center" vertical="center" wrapText="1"/>
    </xf>
    <xf numFmtId="0" fontId="56" fillId="12" borderId="13" xfId="0" applyFont="1" applyFill="1" applyBorder="1" applyAlignment="1">
      <alignment horizontal="center" vertical="center" wrapText="1"/>
    </xf>
    <xf numFmtId="0" fontId="56" fillId="12" borderId="14" xfId="0" applyFont="1" applyFill="1" applyBorder="1" applyAlignment="1">
      <alignment horizontal="center" vertical="center" wrapText="1"/>
    </xf>
    <xf numFmtId="0" fontId="56" fillId="12" borderId="15" xfId="0" applyFont="1" applyFill="1" applyBorder="1" applyAlignment="1">
      <alignment horizontal="center" vertical="center" wrapText="1"/>
    </xf>
    <xf numFmtId="0" fontId="83" fillId="13" borderId="0" xfId="0" applyFont="1" applyFill="1" applyAlignment="1">
      <alignment horizontal="center" vertical="center" wrapText="1"/>
    </xf>
    <xf numFmtId="3" fontId="34" fillId="0" borderId="16" xfId="0" applyNumberFormat="1" applyFont="1" applyBorder="1" applyAlignment="1">
      <alignment horizontal="left" vertical="center" wrapText="1"/>
    </xf>
    <xf numFmtId="3" fontId="34" fillId="0" borderId="17" xfId="0" applyNumberFormat="1" applyFont="1" applyBorder="1" applyAlignment="1">
      <alignment horizontal="left" vertical="center" wrapText="1"/>
    </xf>
    <xf numFmtId="3" fontId="34" fillId="0" borderId="18" xfId="0" applyNumberFormat="1" applyFont="1" applyBorder="1" applyAlignment="1">
      <alignment horizontal="left" vertical="center" wrapText="1"/>
    </xf>
    <xf numFmtId="0" fontId="10" fillId="12" borderId="19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center" vertical="center" wrapText="1"/>
    </xf>
    <xf numFmtId="3" fontId="35" fillId="0" borderId="6" xfId="0" applyNumberFormat="1" applyFont="1" applyBorder="1" applyAlignment="1">
      <alignment horizontal="left" vertical="center" wrapText="1" indent="1"/>
    </xf>
    <xf numFmtId="3" fontId="34" fillId="0" borderId="7" xfId="0" applyNumberFormat="1" applyFont="1" applyBorder="1" applyAlignment="1">
      <alignment horizontal="left" vertical="center" wrapText="1"/>
    </xf>
    <xf numFmtId="0" fontId="20" fillId="13" borderId="0" xfId="0" applyFont="1" applyFill="1" applyAlignment="1">
      <alignment horizontal="center" vertical="center" wrapText="1"/>
    </xf>
    <xf numFmtId="3" fontId="35" fillId="0" borderId="16" xfId="0" applyNumberFormat="1" applyFont="1" applyBorder="1" applyAlignment="1">
      <alignment horizontal="left" vertical="center" wrapText="1" indent="1"/>
    </xf>
    <xf numFmtId="3" fontId="34" fillId="0" borderId="21" xfId="0" applyNumberFormat="1" applyFont="1" applyBorder="1" applyAlignment="1">
      <alignment horizontal="left" vertical="center" wrapText="1"/>
    </xf>
    <xf numFmtId="3" fontId="34" fillId="0" borderId="22" xfId="0" applyNumberFormat="1" applyFont="1" applyBorder="1" applyAlignment="1">
      <alignment horizontal="left" vertical="center" wrapText="1"/>
    </xf>
    <xf numFmtId="3" fontId="34" fillId="0" borderId="23" xfId="0" applyNumberFormat="1" applyFont="1" applyBorder="1" applyAlignment="1">
      <alignment horizontal="left" vertical="center" wrapText="1"/>
    </xf>
    <xf numFmtId="0" fontId="10" fillId="12" borderId="25" xfId="0" applyFont="1" applyFill="1" applyBorder="1" applyAlignment="1">
      <alignment horizontal="center" vertical="center" wrapText="1"/>
    </xf>
    <xf numFmtId="0" fontId="10" fillId="12" borderId="26" xfId="0" applyFont="1" applyFill="1" applyBorder="1" applyAlignment="1">
      <alignment horizontal="center" vertical="center" wrapText="1"/>
    </xf>
    <xf numFmtId="0" fontId="10" fillId="12" borderId="27" xfId="0" applyFont="1" applyFill="1" applyBorder="1" applyAlignment="1">
      <alignment horizontal="center" vertical="center" wrapText="1"/>
    </xf>
    <xf numFmtId="0" fontId="10" fillId="12" borderId="28" xfId="0" applyFont="1" applyFill="1" applyBorder="1" applyAlignment="1">
      <alignment horizontal="center" vertical="center" wrapText="1"/>
    </xf>
    <xf numFmtId="3" fontId="34" fillId="0" borderId="29" xfId="0" applyNumberFormat="1" applyFont="1" applyBorder="1" applyAlignment="1">
      <alignment horizontal="left" vertical="center" wrapText="1"/>
    </xf>
    <xf numFmtId="3" fontId="34" fillId="0" borderId="30" xfId="0" applyNumberFormat="1" applyFont="1" applyBorder="1" applyAlignment="1">
      <alignment horizontal="left" vertical="center" wrapText="1"/>
    </xf>
    <xf numFmtId="3" fontId="34" fillId="0" borderId="31" xfId="0" applyNumberFormat="1" applyFont="1" applyBorder="1" applyAlignment="1">
      <alignment horizontal="left" vertical="center" wrapText="1"/>
    </xf>
    <xf numFmtId="3" fontId="34" fillId="0" borderId="32" xfId="0" applyNumberFormat="1" applyFont="1" applyBorder="1" applyAlignment="1">
      <alignment horizontal="left" vertical="center" wrapText="1"/>
    </xf>
    <xf numFmtId="3" fontId="34" fillId="0" borderId="33" xfId="0" applyNumberFormat="1" applyFont="1" applyBorder="1" applyAlignment="1">
      <alignment horizontal="left" vertical="center" wrapText="1"/>
    </xf>
    <xf numFmtId="3" fontId="34" fillId="0" borderId="34" xfId="0" applyNumberFormat="1" applyFont="1" applyBorder="1" applyAlignment="1">
      <alignment horizontal="left" vertical="center" wrapText="1"/>
    </xf>
    <xf numFmtId="3" fontId="34" fillId="0" borderId="35" xfId="0" applyNumberFormat="1" applyFont="1" applyBorder="1" applyAlignment="1">
      <alignment horizontal="left" vertical="center" wrapText="1"/>
    </xf>
    <xf numFmtId="0" fontId="10" fillId="12" borderId="16" xfId="0" applyFont="1" applyFill="1" applyBorder="1" applyAlignment="1">
      <alignment horizontal="center" vertical="center" wrapText="1"/>
    </xf>
    <xf numFmtId="0" fontId="10" fillId="12" borderId="18" xfId="0" applyFont="1" applyFill="1" applyBorder="1" applyAlignment="1">
      <alignment horizontal="center" vertical="center" wrapText="1"/>
    </xf>
    <xf numFmtId="0" fontId="107" fillId="13" borderId="0" xfId="0" applyFont="1" applyFill="1" applyAlignment="1">
      <alignment horizontal="center"/>
    </xf>
    <xf numFmtId="0" fontId="107" fillId="13" borderId="0" xfId="0" applyFont="1" applyFill="1" applyAlignment="1">
      <alignment horizontal="center" vertical="center"/>
    </xf>
    <xf numFmtId="0" fontId="105" fillId="0" borderId="36" xfId="0" applyFont="1" applyBorder="1" applyAlignment="1">
      <alignment horizontal="left" vertical="center"/>
    </xf>
    <xf numFmtId="164" fontId="105" fillId="0" borderId="36" xfId="0" applyNumberFormat="1" applyFont="1" applyBorder="1" applyAlignment="1">
      <alignment horizontal="left" vertical="center"/>
    </xf>
    <xf numFmtId="164" fontId="105" fillId="0" borderId="36" xfId="0" applyNumberFormat="1" applyFont="1" applyBorder="1" applyAlignment="1">
      <alignment vertical="center" wrapText="1"/>
    </xf>
    <xf numFmtId="49" fontId="105" fillId="0" borderId="36" xfId="0" applyNumberFormat="1" applyFont="1" applyBorder="1" applyAlignment="1">
      <alignment horizontal="left" vertical="center"/>
    </xf>
    <xf numFmtId="164" fontId="105" fillId="0" borderId="36" xfId="0" applyNumberFormat="1" applyFont="1" applyBorder="1" applyAlignment="1">
      <alignment horizontal="left" vertical="center" wrapText="1"/>
    </xf>
    <xf numFmtId="0" fontId="97" fillId="0" borderId="37" xfId="0" applyFont="1" applyBorder="1" applyAlignment="1">
      <alignment horizontal="left" vertical="center" wrapText="1" indent="1"/>
    </xf>
    <xf numFmtId="0" fontId="97" fillId="14" borderId="37" xfId="0" applyFont="1" applyFill="1" applyBorder="1" applyAlignment="1">
      <alignment horizontal="left" vertical="center" wrapText="1" indent="1"/>
    </xf>
    <xf numFmtId="0" fontId="33" fillId="13" borderId="0" xfId="0" applyFont="1" applyFill="1" applyAlignment="1">
      <alignment horizontal="center" vertical="center"/>
    </xf>
    <xf numFmtId="0" fontId="23" fillId="13" borderId="0" xfId="0" applyFont="1" applyFill="1" applyAlignment="1"/>
  </cellXfs>
  <cellStyles count="1">
    <cellStyle name="Normal" xfId="0" builtinId="0"/>
  </cellStyles>
  <dxfs count="70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1147730068897638E-2"/>
          <c:y val="1.9170691999553815E-2"/>
          <c:w val="0.95616238464376879"/>
          <c:h val="0.879402261233746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'1.1_GNS_PIB'!$B$22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'1.1_GNS_PIB'!$C$21:$R$21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'1.1_GNS_PIB'!$C$22:$R$22</c:f>
              <c:numCache>
                <c:formatCode>0.0%</c:formatCode>
                <c:ptCount val="16"/>
                <c:pt idx="0">
                  <c:v>2.3544174450103952E-2</c:v>
                </c:pt>
                <c:pt idx="1">
                  <c:v>2.4343035234814705E-2</c:v>
                </c:pt>
                <c:pt idx="2">
                  <c:v>2.8246559011828692E-2</c:v>
                </c:pt>
                <c:pt idx="3">
                  <c:v>3.256400041710656E-2</c:v>
                </c:pt>
                <c:pt idx="4">
                  <c:v>3.5432835569367549E-2</c:v>
                </c:pt>
                <c:pt idx="5">
                  <c:v>3.9948140077928636E-2</c:v>
                </c:pt>
                <c:pt idx="6">
                  <c:v>4.4605226641251806E-2</c:v>
                </c:pt>
                <c:pt idx="7">
                  <c:v>4.6769287294948246E-2</c:v>
                </c:pt>
                <c:pt idx="8">
                  <c:v>4.8518456183585398E-2</c:v>
                </c:pt>
                <c:pt idx="9">
                  <c:v>5.1239714391654576E-2</c:v>
                </c:pt>
                <c:pt idx="10">
                  <c:v>5.4285010847314345E-2</c:v>
                </c:pt>
                <c:pt idx="11">
                  <c:v>5.3275976402374338E-2</c:v>
                </c:pt>
                <c:pt idx="12">
                  <c:v>5.0765017788830059E-2</c:v>
                </c:pt>
                <c:pt idx="13">
                  <c:v>5.2329319990374969E-2</c:v>
                </c:pt>
                <c:pt idx="14">
                  <c:v>5.4602587615119158E-2</c:v>
                </c:pt>
                <c:pt idx="15">
                  <c:v>4.8904205685126281E-2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B1-4990-B52C-FAAE09F244E8}"/>
            </c:ext>
          </c:extLst>
        </c:ser>
        <c:ser>
          <c:idx val="1"/>
          <c:order val="1"/>
          <c:tx>
            <c:strRef>
              <c:f>'1.1_GNS_PIB'!$B$23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dLbl>
              <c:idx val="0"/>
              <c:layout>
                <c:manualLayout>
                  <c:x val="2.1125976774762252E-3"/>
                  <c:y val="-6.13010311499329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0B1-4990-B52C-FAAE09F244E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8795228698304375E-3"/>
                  <c:y val="-6.13010311499329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80B1-4990-B52C-FAAE09F244E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783308065039302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0B1-4990-B52C-FAAE09F244E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1275220861405634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80B1-4990-B52C-FAAE09F244E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7511662869674826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0B1-4990-B52C-FAAE09F244E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7.7511662869674826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80B1-4990-B52C-FAAE09F244E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4961221146870947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0B1-4990-B52C-FAAE09F244E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'1.1_GNS_PIB'!$C$21:$R$21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'1.1_GNS_PIB'!$C$23:$R$23</c:f>
              <c:numCache>
                <c:formatCode>0.0%</c:formatCode>
                <c:ptCount val="16"/>
                <c:pt idx="0">
                  <c:v>1.5385673443482942E-2</c:v>
                </c:pt>
                <c:pt idx="1">
                  <c:v>1.501587488940522E-2</c:v>
                </c:pt>
                <c:pt idx="2">
                  <c:v>1.6525067000496451E-2</c:v>
                </c:pt>
                <c:pt idx="3">
                  <c:v>1.5972484193779037E-2</c:v>
                </c:pt>
                <c:pt idx="4">
                  <c:v>1.6200770002128242E-2</c:v>
                </c:pt>
                <c:pt idx="5">
                  <c:v>1.5572739279716936E-2</c:v>
                </c:pt>
                <c:pt idx="6">
                  <c:v>1.392964101763468E-2</c:v>
                </c:pt>
                <c:pt idx="7">
                  <c:v>1.1007297609111647E-2</c:v>
                </c:pt>
                <c:pt idx="8">
                  <c:v>1.5792486484667634E-2</c:v>
                </c:pt>
                <c:pt idx="9">
                  <c:v>1.410025502288946E-2</c:v>
                </c:pt>
                <c:pt idx="10">
                  <c:v>1.3901328127476428E-2</c:v>
                </c:pt>
                <c:pt idx="11">
                  <c:v>1.449004187426475E-2</c:v>
                </c:pt>
                <c:pt idx="12">
                  <c:v>1.5925859850032018E-2</c:v>
                </c:pt>
                <c:pt idx="13">
                  <c:v>1.6323412755403999E-2</c:v>
                </c:pt>
                <c:pt idx="14">
                  <c:v>1.5153816010882443E-2</c:v>
                </c:pt>
                <c:pt idx="15">
                  <c:v>1.5185562427072679E-2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80B1-4990-B52C-FAAE09F24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16741472"/>
        <c:axId val="1116746912"/>
      </c:barChart>
      <c:lineChart>
        <c:grouping val="standard"/>
        <c:varyColors val="0"/>
        <c:ser>
          <c:idx val="2"/>
          <c:order val="2"/>
          <c:tx>
            <c:strRef>
              <c:f>'1.1_GNS_PIB'!$B$24</c:f>
              <c:strCache>
                <c:ptCount val="1"/>
                <c:pt idx="0">
                  <c:v>GNS/PIB</c:v>
                </c:pt>
              </c:strCache>
            </c:strRef>
          </c:tx>
          <c:spPr>
            <a:ln w="19050">
              <a:solidFill>
                <a:srgbClr val="FF7878"/>
              </a:solidFill>
              <a:prstDash val="sysDash"/>
            </a:ln>
          </c:spPr>
          <c:marker>
            <c:symbol val="diamond"/>
            <c:size val="6"/>
            <c:spPr>
              <a:solidFill>
                <a:srgbClr val="FF7878"/>
              </a:solidFill>
              <a:ln>
                <a:solidFill>
                  <a:srgbClr val="FF7878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'1.1_GNS_PIB'!$C$21:$R$21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'1.1_GNS_PIB'!$C$24:$R$24</c:f>
              <c:numCache>
                <c:formatCode>0.0%</c:formatCode>
                <c:ptCount val="16"/>
                <c:pt idx="0">
                  <c:v>3.8929847893586896E-2</c:v>
                </c:pt>
                <c:pt idx="1">
                  <c:v>3.9358910124219923E-2</c:v>
                </c:pt>
                <c:pt idx="2">
                  <c:v>4.4771626012325143E-2</c:v>
                </c:pt>
                <c:pt idx="3">
                  <c:v>4.8536484610885597E-2</c:v>
                </c:pt>
                <c:pt idx="4">
                  <c:v>5.1633605571495794E-2</c:v>
                </c:pt>
                <c:pt idx="5">
                  <c:v>5.5520879357645575E-2</c:v>
                </c:pt>
                <c:pt idx="6">
                  <c:v>5.8534867658886484E-2</c:v>
                </c:pt>
                <c:pt idx="7">
                  <c:v>5.7776584904059895E-2</c:v>
                </c:pt>
                <c:pt idx="8">
                  <c:v>6.4310942668253032E-2</c:v>
                </c:pt>
                <c:pt idx="9">
                  <c:v>6.5339969414544036E-2</c:v>
                </c:pt>
                <c:pt idx="10">
                  <c:v>6.8186338974790775E-2</c:v>
                </c:pt>
                <c:pt idx="11">
                  <c:v>6.7766018276639084E-2</c:v>
                </c:pt>
                <c:pt idx="12">
                  <c:v>6.6690877638862084E-2</c:v>
                </c:pt>
                <c:pt idx="13">
                  <c:v>6.865273274577896E-2</c:v>
                </c:pt>
                <c:pt idx="14">
                  <c:v>6.9756403626001606E-2</c:v>
                </c:pt>
                <c:pt idx="15">
                  <c:v>6.4089768112198964E-2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80B1-4990-B52C-FAAE09F24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6747456"/>
        <c:axId val="1116750176"/>
      </c:lineChart>
      <c:catAx>
        <c:axId val="11167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6746912"/>
        <c:crosses val="autoZero"/>
        <c:auto val="1"/>
        <c:lblAlgn val="ctr"/>
        <c:lblOffset val="100"/>
        <c:noMultiLvlLbl val="0"/>
      </c:catAx>
      <c:valAx>
        <c:axId val="1116746912"/>
        <c:scaling>
          <c:orientation val="minMax"/>
          <c:max val="0.1"/>
        </c:scaling>
        <c:delete val="0"/>
        <c:axPos val="l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500">
                <a:solidFill>
                  <a:schemeClr val="bg1"/>
                </a:solidFill>
              </a:defRPr>
            </a:pPr>
            <a:endParaRPr lang="es-ES"/>
          </a:p>
        </c:txPr>
        <c:crossAx val="1116741472"/>
        <c:crosses val="autoZero"/>
        <c:crossBetween val="between"/>
        <c:majorUnit val="2.0000000000000004E-2"/>
        <c:minorUnit val="4.000000000000001E-3"/>
      </c:valAx>
      <c:valAx>
        <c:axId val="1116750176"/>
        <c:scaling>
          <c:orientation val="minMax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S"/>
          </a:p>
        </c:txPr>
        <c:crossAx val="1116747456"/>
        <c:crosses val="max"/>
        <c:crossBetween val="between"/>
      </c:valAx>
      <c:catAx>
        <c:axId val="1116747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6750176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33388634560214853"/>
          <c:y val="0.96747405125221853"/>
          <c:w val="0.47430177793975969"/>
          <c:h val="2.7332316233728646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395962315734161E-3"/>
          <c:y val="1.326181884705427E-2"/>
          <c:w val="0.97426747002397085"/>
          <c:h val="0.838033873050297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'2.3_EROG SECT'!$B$24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'2.3_EROG SECT'!$C$23:$R$23</c:f>
              <c:numCache>
                <c:formatCode>0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'2.3_EROG SECT'!$C$24:$R$24</c:f>
              <c:numCache>
                <c:formatCode>_ * #,##0_ ;_ * \-#,##0_ ;_ * "-"??_ ;_ @_ </c:formatCode>
                <c:ptCount val="16"/>
                <c:pt idx="0">
                  <c:v>1137.08</c:v>
                </c:pt>
                <c:pt idx="1">
                  <c:v>1412.953</c:v>
                </c:pt>
                <c:pt idx="2">
                  <c:v>1658.442</c:v>
                </c:pt>
                <c:pt idx="3">
                  <c:v>2179.1750000000002</c:v>
                </c:pt>
                <c:pt idx="4">
                  <c:v>2869.2829999999999</c:v>
                </c:pt>
                <c:pt idx="5">
                  <c:v>3608.7719999999999</c:v>
                </c:pt>
                <c:pt idx="6">
                  <c:v>4127.835</c:v>
                </c:pt>
                <c:pt idx="7">
                  <c:v>4647.5429999999997</c:v>
                </c:pt>
                <c:pt idx="8">
                  <c:v>4816.88</c:v>
                </c:pt>
                <c:pt idx="9">
                  <c:v>5054.4390000000003</c:v>
                </c:pt>
                <c:pt idx="10">
                  <c:v>5873.0339999999997</c:v>
                </c:pt>
                <c:pt idx="11">
                  <c:v>5589.5280000000002</c:v>
                </c:pt>
                <c:pt idx="12">
                  <c:v>5336.8670000000002</c:v>
                </c:pt>
                <c:pt idx="13">
                  <c:v>4968.4949999999999</c:v>
                </c:pt>
                <c:pt idx="14">
                  <c:v>5613.4870000000001</c:v>
                </c:pt>
                <c:pt idx="15">
                  <c:v>5437.1210000000001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2DE-46FA-97A6-506C12588073}"/>
            </c:ext>
          </c:extLst>
        </c:ser>
        <c:ser>
          <c:idx val="0"/>
          <c:order val="1"/>
          <c:tx>
            <c:strRef>
              <c:f>'2.3_EROG SECT'!$B$25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'2.3_EROG SECT'!$C$23:$R$23</c:f>
              <c:numCache>
                <c:formatCode>0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'2.3_EROG SECT'!$C$25:$R$25</c:f>
              <c:numCache>
                <c:formatCode>_ * #,##0_ ;_ * \-#,##0_ ;_ * "-"??_ ;_ @_ </c:formatCode>
                <c:ptCount val="16"/>
                <c:pt idx="0">
                  <c:v>668.69799999999998</c:v>
                </c:pt>
                <c:pt idx="1">
                  <c:v>817.63599999999997</c:v>
                </c:pt>
                <c:pt idx="2">
                  <c:v>1006.957</c:v>
                </c:pt>
                <c:pt idx="3">
                  <c:v>1195.7840000000001</c:v>
                </c:pt>
                <c:pt idx="4">
                  <c:v>1390.7760000000001</c:v>
                </c:pt>
                <c:pt idx="5">
                  <c:v>1579.78</c:v>
                </c:pt>
                <c:pt idx="6">
                  <c:v>1768.8240000000001</c:v>
                </c:pt>
                <c:pt idx="7">
                  <c:v>1936.6790000000001</c:v>
                </c:pt>
                <c:pt idx="8">
                  <c:v>2150.7649999999999</c:v>
                </c:pt>
                <c:pt idx="9">
                  <c:v>1985.598</c:v>
                </c:pt>
                <c:pt idx="10">
                  <c:v>1908.615</c:v>
                </c:pt>
                <c:pt idx="11">
                  <c:v>1978.18</c:v>
                </c:pt>
                <c:pt idx="12">
                  <c:v>2232.9409999999998</c:v>
                </c:pt>
                <c:pt idx="13">
                  <c:v>2220.357</c:v>
                </c:pt>
                <c:pt idx="14">
                  <c:v>2408.6860000000001</c:v>
                </c:pt>
                <c:pt idx="15">
                  <c:v>2622.9479999999999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2DE-46FA-97A6-506C125880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0"/>
        <c:axId val="1337281296"/>
        <c:axId val="1337279664"/>
      </c:barChart>
      <c:lineChart>
        <c:grouping val="standard"/>
        <c:varyColors val="0"/>
        <c:ser>
          <c:idx val="2"/>
          <c:order val="2"/>
          <c:tx>
            <c:strRef>
              <c:f>'2.3_EROG SECT'!$B$26</c:f>
              <c:strCache>
                <c:ptCount val="1"/>
                <c:pt idx="0">
                  <c:v>Relación privado/público</c:v>
                </c:pt>
              </c:strCache>
            </c:strRef>
          </c:tx>
          <c:spPr>
            <a:ln w="15875">
              <a:solidFill>
                <a:srgbClr val="FF7878"/>
              </a:solidFill>
              <a:prstDash val="sysDash"/>
            </a:ln>
          </c:spPr>
          <c:marker>
            <c:symbol val="diamond"/>
            <c:size val="6"/>
            <c:spPr>
              <a:solidFill>
                <a:srgbClr val="FF7878"/>
              </a:solidFill>
              <a:ln>
                <a:solidFill>
                  <a:srgbClr val="FF7878"/>
                </a:solidFill>
              </a:ln>
            </c:spPr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'2.3_EROG SECT'!$C$23:$R$23</c:f>
              <c:numCache>
                <c:formatCode>0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'2.3_EROG SECT'!$C$26:$R$26</c:f>
              <c:numCache>
                <c:formatCode>#,##0.0</c:formatCode>
                <c:ptCount val="16"/>
                <c:pt idx="0">
                  <c:v>0.58808351215393817</c:v>
                </c:pt>
                <c:pt idx="1">
                  <c:v>0.57867176049026403</c:v>
                </c:pt>
                <c:pt idx="2">
                  <c:v>0.60717046480974313</c:v>
                </c:pt>
                <c:pt idx="3">
                  <c:v>0.54873243314557119</c:v>
                </c:pt>
                <c:pt idx="4">
                  <c:v>0.4847120343305279</c:v>
                </c:pt>
                <c:pt idx="5">
                  <c:v>0.43776109989769374</c:v>
                </c:pt>
                <c:pt idx="6">
                  <c:v>0.4285113140423491</c:v>
                </c:pt>
                <c:pt idx="7">
                  <c:v>0.41671029186819791</c:v>
                </c:pt>
                <c:pt idx="8">
                  <c:v>0.44650582949959305</c:v>
                </c:pt>
                <c:pt idx="9">
                  <c:v>0.39284241040400325</c:v>
                </c:pt>
                <c:pt idx="10">
                  <c:v>0.32497938884739985</c:v>
                </c:pt>
                <c:pt idx="11">
                  <c:v>0.35390823697457102</c:v>
                </c:pt>
                <c:pt idx="12">
                  <c:v>0.41839922186556266</c:v>
                </c:pt>
                <c:pt idx="13">
                  <c:v>0.44688723647704187</c:v>
                </c:pt>
                <c:pt idx="14">
                  <c:v>0.429089084912818</c:v>
                </c:pt>
                <c:pt idx="15">
                  <c:v>0.48241486624998781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2DE-46FA-97A6-506C12588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7282928"/>
        <c:axId val="1337282384"/>
      </c:lineChart>
      <c:catAx>
        <c:axId val="13372812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1337279664"/>
        <c:crosses val="autoZero"/>
        <c:auto val="1"/>
        <c:lblAlgn val="ctr"/>
        <c:lblOffset val="100"/>
        <c:noMultiLvlLbl val="0"/>
      </c:catAx>
      <c:valAx>
        <c:axId val="1337279664"/>
        <c:scaling>
          <c:orientation val="minMax"/>
          <c:max val="8500"/>
          <c:min val="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200">
                <a:solidFill>
                  <a:schemeClr val="bg1"/>
                </a:solidFill>
              </a:defRPr>
            </a:pPr>
            <a:endParaRPr lang="es-ES"/>
          </a:p>
        </c:txPr>
        <c:crossAx val="1337281296"/>
        <c:crosses val="autoZero"/>
        <c:crossBetween val="between"/>
        <c:majorUnit val="200"/>
        <c:minorUnit val="40"/>
      </c:valAx>
      <c:valAx>
        <c:axId val="1337282384"/>
        <c:scaling>
          <c:orientation val="minMax"/>
          <c:max val="2"/>
          <c:min val="-6"/>
        </c:scaling>
        <c:delete val="0"/>
        <c:axPos val="r"/>
        <c:numFmt formatCode="#,##0.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600">
                <a:solidFill>
                  <a:schemeClr val="bg1"/>
                </a:solidFill>
              </a:defRPr>
            </a:pPr>
            <a:endParaRPr lang="es-ES"/>
          </a:p>
        </c:txPr>
        <c:crossAx val="1337282928"/>
        <c:crosses val="max"/>
        <c:crossBetween val="between"/>
        <c:majorUnit val="0.1"/>
        <c:minorUnit val="1.0000000000000002E-2"/>
      </c:valAx>
      <c:catAx>
        <c:axId val="1337282928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13372823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4424992822614763E-2"/>
          <c:y val="0.93704148784468833"/>
          <c:w val="0.93877918749766154"/>
          <c:h val="4.7477254287392953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>
              <a:solidFill>
                <a:srgbClr val="64647C"/>
              </a:solidFill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3002489118479622"/>
          <c:y val="0.16019339162466523"/>
          <c:w val="0.21359113999368057"/>
          <c:h val="0.73940942345246119"/>
        </c:manualLayout>
      </c:layout>
      <c:pieChart>
        <c:varyColors val="1"/>
        <c:ser>
          <c:idx val="0"/>
          <c:order val="0"/>
          <c:tx>
            <c:strRef>
              <c:f>'2.4_EROG SEG SECTOR'!$B$54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explosion val="3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E14-413C-8A25-B9406E9753B6}"/>
              </c:ext>
            </c:extLst>
          </c:dPt>
          <c:dPt>
            <c:idx val="1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E14-413C-8A25-B9406E9753B6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accent4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E14-413C-8A25-B9406E9753B6}"/>
              </c:ext>
            </c:extLst>
          </c:dPt>
          <c:dPt>
            <c:idx val="3"/>
            <c:bubble3D val="0"/>
            <c:spPr>
              <a:solidFill>
                <a:srgbClr val="FFD1D1"/>
              </a:solidFill>
              <a:ln>
                <a:solidFill>
                  <a:srgbClr val="FF9999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E14-413C-8A25-B9406E9753B6}"/>
              </c:ext>
            </c:extLst>
          </c:dPt>
          <c:dPt>
            <c:idx val="4"/>
            <c:bubble3D val="0"/>
            <c:spPr>
              <a:solidFill>
                <a:srgbClr val="FAC090"/>
              </a:solidFill>
              <a:ln>
                <a:solidFill>
                  <a:srgbClr val="F57913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E14-413C-8A25-B9406E9753B6}"/>
              </c:ext>
            </c:extLst>
          </c:dPt>
          <c:dPt>
            <c:idx val="5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ABC-440D-BBED-AC37D2C0464A}"/>
              </c:ext>
            </c:extLst>
          </c:dPt>
          <c:dLbls>
            <c:dLbl>
              <c:idx val="0"/>
              <c:layout>
                <c:manualLayout>
                  <c:x val="5.9325170622123707E-3"/>
                  <c:y val="-5.703711310494924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E14-413C-8A25-B9406E9753B6}"/>
                </c:ext>
                <c:ext xmlns:c15="http://schemas.microsoft.com/office/drawing/2012/chart" uri="{CE6537A1-D6FC-4f65-9D91-7224C49458BB}">
                  <c15:layout>
                    <c:manualLayout>
                      <c:w val="8.5124129617122443E-2"/>
                      <c:h val="0.12614828347541776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0.13183878412514261"/>
                  <c:y val="-3.155293010837300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E14-413C-8A25-B9406E9753B6}"/>
                </c:ext>
                <c:ext xmlns:c15="http://schemas.microsoft.com/office/drawing/2012/chart" uri="{CE6537A1-D6FC-4f65-9D91-7224C49458BB}">
                  <c15:layout>
                    <c:manualLayout>
                      <c:w val="6.8601519613912962E-2"/>
                      <c:h val="0.12839656877278469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-9.040996581337583E-3"/>
                  <c:y val="-2.661702131183653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9E14-413C-8A25-B9406E9753B6}"/>
                </c:ext>
                <c:ext xmlns:c15="http://schemas.microsoft.com/office/drawing/2012/chart" uri="{CE6537A1-D6FC-4f65-9D91-7224C49458BB}">
                  <c15:layout>
                    <c:manualLayout>
                      <c:w val="4.7125408816562533E-2"/>
                      <c:h val="0.10090600564141722"/>
                    </c:manualLayout>
                  </c15:layout>
                </c:ext>
              </c:extLst>
            </c:dLbl>
            <c:dLbl>
              <c:idx val="3"/>
              <c:layout>
                <c:manualLayout>
                  <c:x val="-6.3515486561803638E-3"/>
                  <c:y val="2.438877745553201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E14-413C-8A25-B9406E9753B6}"/>
                </c:ext>
                <c:ext xmlns:c15="http://schemas.microsoft.com/office/drawing/2012/chart" uri="{CE6537A1-D6FC-4f65-9D91-7224C49458BB}">
                  <c15:layout>
                    <c:manualLayout>
                      <c:w val="0.11358894866609393"/>
                      <c:h val="9.8802482488583837E-2"/>
                    </c:manualLayout>
                  </c15:layout>
                </c:ext>
              </c:extLst>
            </c:dLbl>
            <c:dLbl>
              <c:idx val="4"/>
              <c:layout>
                <c:manualLayout>
                  <c:x val="-5.2366777700814026E-3"/>
                  <c:y val="4.0965699322069267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E14-413C-8A25-B9406E9753B6}"/>
                </c:ext>
                <c:ext xmlns:c15="http://schemas.microsoft.com/office/drawing/2012/chart" uri="{CE6537A1-D6FC-4f65-9D91-7224C49458BB}">
                  <c15:layout>
                    <c:manualLayout>
                      <c:w val="8.5586251098995106E-2"/>
                      <c:h val="8.8284866724416933E-2"/>
                    </c:manualLayout>
                  </c15:layout>
                </c:ext>
              </c:extLst>
            </c:dLbl>
            <c:dLbl>
              <c:idx val="5"/>
              <c:layout>
                <c:manualLayout>
                  <c:x val="1.557914115057487E-2"/>
                  <c:y val="-1.905576655199428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FABC-440D-BBED-AC37D2C0464A}"/>
                </c:ext>
                <c:ext xmlns:c15="http://schemas.microsoft.com/office/drawing/2012/chart" uri="{CE6537A1-D6FC-4f65-9D91-7224C49458BB}">
                  <c15:layout>
                    <c:manualLayout>
                      <c:w val="8.4078317216940562E-2"/>
                      <c:h val="8.8284866724416933E-2"/>
                    </c:manualLayout>
                  </c15:layout>
                </c:ext>
              </c:extLst>
            </c:dLbl>
            <c:spPr>
              <a:noFill/>
              <a:ln>
                <a:solidFill>
                  <a:sysClr val="windowText" lastClr="000000">
                    <a:lumMod val="65000"/>
                    <a:lumOff val="35000"/>
                  </a:sysClr>
                </a:solidFill>
                <a:prstDash val="dash"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s-E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3175">
                  <a:prstDash val="dash"/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'2.4_EROG SEG SECTOR'!$C$52:$H$52</c:f>
              <c:strCache>
                <c:ptCount val="6"/>
                <c:pt idx="0">
                  <c:v>Remuneración de los empleados</c:v>
                </c:pt>
                <c:pt idx="1">
                  <c:v>Consumo intermedio</c:v>
                </c:pt>
                <c:pt idx="2">
                  <c:v>Inversiones</c:v>
                </c:pt>
                <c:pt idx="3">
                  <c:v>Compras del gobierno en nombre de los hogares</c:v>
                </c:pt>
                <c:pt idx="4">
                  <c:v>Transferencias</c:v>
                </c:pt>
                <c:pt idx="5">
                  <c:v>Otros gastos</c:v>
                </c:pt>
              </c:strCache>
            </c:strRef>
          </c:cat>
          <c:val>
            <c:numRef>
              <c:f>'2.4_EROG SEG SECTOR'!$C$54:$H$54</c:f>
              <c:numCache>
                <c:formatCode>0.0%</c:formatCode>
                <c:ptCount val="6"/>
                <c:pt idx="0">
                  <c:v>0.37295481524102114</c:v>
                </c:pt>
                <c:pt idx="1">
                  <c:v>0.23814252716721693</c:v>
                </c:pt>
                <c:pt idx="2">
                  <c:v>2.8795191401082249E-2</c:v>
                </c:pt>
                <c:pt idx="3">
                  <c:v>0.12941119325235309</c:v>
                </c:pt>
                <c:pt idx="4">
                  <c:v>4.1568716767934236E-2</c:v>
                </c:pt>
                <c:pt idx="5">
                  <c:v>0.18912755617039237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9E14-413C-8A25-B9406E9753B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242588958809345"/>
          <c:y val="0.28124800206708422"/>
          <c:w val="0.22341302429426332"/>
          <c:h val="0.53880608025254118"/>
        </c:manualLayout>
      </c:layout>
      <c:overlay val="0"/>
      <c:txPr>
        <a:bodyPr rot="0" vert="horz"/>
        <a:lstStyle/>
        <a:p>
          <a:pPr>
            <a:defRPr/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layout>
        <c:manualLayout>
          <c:xMode val="edge"/>
          <c:yMode val="edge"/>
          <c:x val="0.41610687641174016"/>
          <c:y val="0"/>
        </c:manualLayout>
      </c:layout>
      <c:overlay val="0"/>
      <c:txPr>
        <a:bodyPr rot="0" vert="horz"/>
        <a:lstStyle/>
        <a:p>
          <a:pPr>
            <a:defRPr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8545163730272093"/>
          <c:y val="0.2064059593788895"/>
          <c:w val="0.52243600791242084"/>
          <c:h val="0.73309884933962643"/>
        </c:manualLayout>
      </c:layout>
      <c:pieChart>
        <c:varyColors val="1"/>
        <c:ser>
          <c:idx val="0"/>
          <c:order val="0"/>
          <c:tx>
            <c:strRef>
              <c:f>'2.4_EROG SEG SECTOR'!$B$88</c:f>
              <c:strCache>
                <c:ptCount val="1"/>
                <c:pt idx="0">
                  <c:v>Sector Público</c:v>
                </c:pt>
              </c:strCache>
            </c:strRef>
          </c:tx>
          <c:explosion val="1"/>
          <c:dPt>
            <c:idx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E14-413C-8A25-B9406E9753B6}"/>
              </c:ext>
            </c:extLst>
          </c:dPt>
          <c:dPt>
            <c:idx val="1"/>
            <c:bubble3D val="0"/>
            <c:spPr>
              <a:solidFill>
                <a:srgbClr val="4BACC6"/>
              </a:solidFill>
              <a:ln>
                <a:solidFill>
                  <a:srgbClr val="268C8A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E14-413C-8A25-B9406E9753B6}"/>
              </c:ext>
            </c:extLst>
          </c:dPt>
          <c:dPt>
            <c:idx val="2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E14-413C-8A25-B9406E9753B6}"/>
              </c:ext>
            </c:extLst>
          </c:dPt>
          <c:dPt>
            <c:idx val="3"/>
            <c:bubble3D val="0"/>
            <c:spPr>
              <a:solidFill>
                <a:srgbClr val="FFD1D1"/>
              </a:solidFill>
              <a:ln>
                <a:solidFill>
                  <a:srgbClr val="FF9999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E14-413C-8A25-B9406E9753B6}"/>
              </c:ext>
            </c:extLst>
          </c:dPt>
          <c:dPt>
            <c:idx val="4"/>
            <c:bubble3D val="0"/>
            <c:spPr>
              <a:solidFill>
                <a:srgbClr val="FAC090"/>
              </a:solidFill>
              <a:ln>
                <a:solidFill>
                  <a:srgbClr val="F57913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E14-413C-8A25-B9406E9753B6}"/>
              </c:ext>
            </c:extLst>
          </c:dPt>
          <c:dPt>
            <c:idx val="5"/>
            <c:bubble3D val="0"/>
            <c:spPr>
              <a:solidFill>
                <a:srgbClr val="00FFB4"/>
              </a:solidFill>
              <a:ln>
                <a:solidFill>
                  <a:srgbClr val="58D3D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ABC-440D-BBED-AC37D2C0464A}"/>
              </c:ext>
            </c:extLst>
          </c:dPt>
          <c:dLbls>
            <c:dLbl>
              <c:idx val="0"/>
              <c:layout>
                <c:manualLayout>
                  <c:x val="-6.3562131179452322E-2"/>
                  <c:y val="-0.3075304077538762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E14-413C-8A25-B9406E9753B6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8759243031731748E-2"/>
                  <c:y val="-6.5996230420035697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E14-413C-8A25-B9406E9753B6}"/>
                </c:ext>
                <c:ext xmlns:c15="http://schemas.microsoft.com/office/drawing/2012/chart" uri="{CE6537A1-D6FC-4f65-9D91-7224C49458BB}">
                  <c15:layout>
                    <c:manualLayout>
                      <c:w val="0.16460846974280888"/>
                      <c:h val="0.12839651503151894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-3.7600026471781157E-2"/>
                  <c:y val="-1.5282836259156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9E14-413C-8A25-B9406E9753B6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4664079590149765E-3"/>
                  <c:y val="-6.396732268536413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E14-413C-8A25-B9406E9753B6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3.0478133561772473E-2"/>
                  <c:y val="-2.7921082365894041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E14-413C-8A25-B9406E9753B6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6722522890267245E-2"/>
                  <c:y val="-4.858517824778503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FABC-440D-BBED-AC37D2C0464A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solidFill>
                  <a:sysClr val="windowText" lastClr="000000">
                    <a:lumMod val="65000"/>
                    <a:lumOff val="35000"/>
                  </a:sysClr>
                </a:solidFill>
                <a:prstDash val="dash"/>
              </a:ln>
              <a:effectLst/>
            </c:spPr>
            <c:txPr>
              <a:bodyPr rot="0" vert="horz"/>
              <a:lstStyle/>
              <a:p>
                <a:pPr>
                  <a:defRPr sz="1000"/>
                </a:pPr>
                <a:endParaRPr lang="es-E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3175">
                  <a:prstDash val="dash"/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'2.4_EROG SEG SECTOR'!$C$83:$H$83</c:f>
              <c:strCache>
                <c:ptCount val="6"/>
                <c:pt idx="0">
                  <c:v>Remuneración de los empleados</c:v>
                </c:pt>
                <c:pt idx="1">
                  <c:v>Consumo intermedio</c:v>
                </c:pt>
                <c:pt idx="2">
                  <c:v>Inversiones</c:v>
                </c:pt>
                <c:pt idx="3">
                  <c:v>Compras del gobierno en nombre de los hogares</c:v>
                </c:pt>
                <c:pt idx="4">
                  <c:v>Transferencias</c:v>
                </c:pt>
                <c:pt idx="5">
                  <c:v>Otros gastos</c:v>
                </c:pt>
              </c:strCache>
            </c:strRef>
          </c:cat>
          <c:val>
            <c:numRef>
              <c:f>'2.4_EROG SEG SECTOR'!$C$88:$H$88</c:f>
              <c:numCache>
                <c:formatCode>0.0%</c:formatCode>
                <c:ptCount val="6"/>
                <c:pt idx="0">
                  <c:v>0.48002260755278392</c:v>
                </c:pt>
                <c:pt idx="1">
                  <c:v>0.18675048798803631</c:v>
                </c:pt>
                <c:pt idx="2">
                  <c:v>2.5717470698187514E-2</c:v>
                </c:pt>
                <c:pt idx="3">
                  <c:v>0.23471373912774793</c:v>
                </c:pt>
                <c:pt idx="4">
                  <c:v>7.2500869485891517E-2</c:v>
                </c:pt>
                <c:pt idx="5">
                  <c:v>2.9482514735279942E-4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9E14-413C-8A25-B9406E9753B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150653939792454"/>
          <c:y val="0.3105635664639762"/>
          <c:w val="0.2402261429647353"/>
          <c:h val="0.53880608025254118"/>
        </c:manualLayout>
      </c:layout>
      <c:overlay val="0"/>
      <c:txPr>
        <a:bodyPr rot="0" vert="horz"/>
        <a:lstStyle/>
        <a:p>
          <a:pPr rtl="0">
            <a:defRPr/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layout>
        <c:manualLayout>
          <c:xMode val="edge"/>
          <c:yMode val="edge"/>
          <c:x val="0.45974270406222001"/>
          <c:y val="9.6062620252928536E-6"/>
        </c:manualLayout>
      </c:layout>
      <c:overlay val="0"/>
      <c:txPr>
        <a:bodyPr rot="0" vert="horz"/>
        <a:lstStyle/>
        <a:p>
          <a:pPr>
            <a:defRPr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2373392817197039"/>
          <c:y val="0.18500567260366832"/>
          <c:w val="0.36939831724749611"/>
          <c:h val="0.66098539960478475"/>
        </c:manualLayout>
      </c:layout>
      <c:pieChart>
        <c:varyColors val="1"/>
        <c:ser>
          <c:idx val="0"/>
          <c:order val="0"/>
          <c:tx>
            <c:strRef>
              <c:f>'2.4_EROG SEG SECTOR'!$B$89</c:f>
              <c:strCache>
                <c:ptCount val="1"/>
                <c:pt idx="0">
                  <c:v>Sector Privado</c:v>
                </c:pt>
              </c:strCache>
            </c:strRef>
          </c:tx>
          <c:spPr>
            <a:ln w="3175">
              <a:solidFill>
                <a:srgbClr val="6E6E7C"/>
              </a:solidFill>
            </a:ln>
          </c:spPr>
          <c:dPt>
            <c:idx val="0"/>
            <c:bubble3D val="0"/>
            <c:explosion val="2"/>
            <c:spPr>
              <a:solidFill>
                <a:srgbClr val="DAEEF3"/>
              </a:solidFill>
              <a:ln w="3175">
                <a:solidFill>
                  <a:srgbClr val="4BACC6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B00-4E71-9D12-EF814F02C5F1}"/>
              </c:ext>
            </c:extLst>
          </c:dPt>
          <c:dPt>
            <c:idx val="1"/>
            <c:bubble3D val="0"/>
            <c:spPr>
              <a:solidFill>
                <a:srgbClr val="4BACC6"/>
              </a:solidFill>
              <a:ln w="3175">
                <a:solidFill>
                  <a:srgbClr val="268C8A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B00-4E71-9D12-EF814F02C5F1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3175">
                <a:solidFill>
                  <a:schemeClr val="accent4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B00-4E71-9D12-EF814F02C5F1}"/>
              </c:ext>
            </c:extLst>
          </c:dPt>
          <c:dPt>
            <c:idx val="3"/>
            <c:bubble3D val="0"/>
            <c:spPr>
              <a:solidFill>
                <a:srgbClr val="FFBEAA"/>
              </a:solidFill>
              <a:ln w="3175">
                <a:solidFill>
                  <a:srgbClr val="FB5B7B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B00-4E71-9D12-EF814F02C5F1}"/>
              </c:ext>
            </c:extLst>
          </c:dPt>
          <c:dPt>
            <c:idx val="4"/>
            <c:bubble3D val="0"/>
            <c:spPr>
              <a:solidFill>
                <a:srgbClr val="58D3D0"/>
              </a:solidFill>
              <a:ln w="3175">
                <a:solidFill>
                  <a:srgbClr val="268C8A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5B00-4E71-9D12-EF814F02C5F1}"/>
              </c:ext>
            </c:extLst>
          </c:dPt>
          <c:dPt>
            <c:idx val="5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3175">
                <a:solidFill>
                  <a:schemeClr val="accent3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5B00-4E71-9D12-EF814F02C5F1}"/>
              </c:ext>
            </c:extLst>
          </c:dPt>
          <c:dLbls>
            <c:dLbl>
              <c:idx val="0"/>
              <c:layout>
                <c:manualLayout>
                  <c:x val="-9.1514559417784913E-2"/>
                  <c:y val="-7.791284680991143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B00-4E71-9D12-EF814F02C5F1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318892845817559E-2"/>
                  <c:y val="-2.175195398908715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B00-4E71-9D12-EF814F02C5F1}"/>
                </c:ext>
                <c:ext xmlns:c15="http://schemas.microsoft.com/office/drawing/2012/chart" uri="{CE6537A1-D6FC-4f65-9D91-7224C49458BB}">
                  <c15:layout>
                    <c:manualLayout>
                      <c:w val="0.15974225849506038"/>
                      <c:h val="0.13060611143046835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1.4810681389671283E-3"/>
                  <c:y val="3.530844127479135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5B00-4E71-9D12-EF814F02C5F1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1494423212191851"/>
                  <c:y val="-0.1497200674312321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5B00-4E71-9D12-EF814F02C5F1}"/>
                </c:ext>
                <c:ext xmlns:c15="http://schemas.microsoft.com/office/drawing/2012/chart" uri="{CE6537A1-D6FC-4f65-9D91-7224C49458BB}">
                  <c15:layout>
                    <c:manualLayout>
                      <c:w val="0.16408707670719203"/>
                      <c:h val="0.13024273353445512"/>
                    </c:manualLayout>
                  </c15:layout>
                </c:ext>
              </c:extLst>
            </c:dLbl>
            <c:dLbl>
              <c:idx val="4"/>
              <c:layout>
                <c:manualLayout>
                  <c:x val="-7.3761319592204957E-2"/>
                  <c:y val="1.127575585812307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5B00-4E71-9D12-EF814F02C5F1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9897271638958606E-2"/>
                  <c:y val="-6.196048199911800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5B00-4E71-9D12-EF814F02C5F1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3175">
                <a:solidFill>
                  <a:sysClr val="windowText" lastClr="000000">
                    <a:lumMod val="65000"/>
                    <a:lumOff val="35000"/>
                  </a:sysClr>
                </a:solidFill>
                <a:prstDash val="dash"/>
              </a:ln>
              <a:effectLst/>
            </c:spPr>
            <c:txPr>
              <a:bodyPr rot="0" vert="horz"/>
              <a:lstStyle/>
              <a:p>
                <a:pPr>
                  <a:defRPr sz="1000"/>
                </a:pPr>
                <a:endParaRPr lang="es-E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'2.4_EROG SEG SECTOR'!$C$83:$H$83</c:f>
              <c:strCache>
                <c:ptCount val="6"/>
                <c:pt idx="0">
                  <c:v>Remuneración de los empleados</c:v>
                </c:pt>
                <c:pt idx="1">
                  <c:v>Consumo intermedio</c:v>
                </c:pt>
                <c:pt idx="2">
                  <c:v>Inversiones</c:v>
                </c:pt>
                <c:pt idx="3">
                  <c:v>Compras del gobierno en nombre de los hogares</c:v>
                </c:pt>
                <c:pt idx="4">
                  <c:v>Transferencias</c:v>
                </c:pt>
                <c:pt idx="5">
                  <c:v>Otros gastos</c:v>
                </c:pt>
              </c:strCache>
            </c:strRef>
          </c:cat>
          <c:val>
            <c:numRef>
              <c:f>'2.4_EROG SEG SECTOR'!$C$89:$H$89</c:f>
              <c:numCache>
                <c:formatCode>0.0%</c:formatCode>
                <c:ptCount val="6"/>
                <c:pt idx="0">
                  <c:v>0.24137422859161617</c:v>
                </c:pt>
                <c:pt idx="1">
                  <c:v>0.30130059289640893</c:v>
                </c:pt>
                <c:pt idx="2">
                  <c:v>3.2577545430113784E-2</c:v>
                </c:pt>
                <c:pt idx="3">
                  <c:v>0</c:v>
                </c:pt>
                <c:pt idx="4">
                  <c:v>3.5547565182779402E-3</c:v>
                </c:pt>
                <c:pt idx="5">
                  <c:v>0.42119287656358317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5B00-4E71-9D12-EF814F02C5F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1802200935733052"/>
          <c:y val="0.30442362739680817"/>
          <c:w val="0.2695935942638687"/>
          <c:h val="0.47030859188510932"/>
        </c:manualLayout>
      </c:layout>
      <c:overlay val="0"/>
      <c:txPr>
        <a:bodyPr rot="0" vert="horz"/>
        <a:lstStyle/>
        <a:p>
          <a:pPr>
            <a:defRPr/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noFill/>
    </a:ln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0021577689791941"/>
          <c:y val="4.906201673602377E-2"/>
          <c:w val="0.48487789573470597"/>
          <c:h val="0.85046806558134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'2.5_FINANC_PCC'!$F$40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dLbl>
              <c:idx val="8"/>
              <c:layout>
                <c:manualLayout>
                  <c:x val="2.2653721682847898E-2"/>
                  <c:y val="8.7067338228681975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884-4D4C-A83B-1B3E34A0F50E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5358-4ADA-B9B4-7AF98931407C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358-4ADA-B9B4-7AF98931407C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'2.5_FINANC_PCC'!$B$41:$B$52</c:f>
              <c:strCache>
                <c:ptCount val="12"/>
                <c:pt idx="0">
                  <c:v>Rectoría y administración de la salud </c:v>
                </c:pt>
                <c:pt idx="1">
                  <c:v>Administración de la seguridad social obligatoria</c:v>
                </c:pt>
                <c:pt idx="2">
                  <c:v>Salud pública</c:v>
                </c:pt>
                <c:pt idx="3">
                  <c:v>Internación en hospitales y clínicas básicas y generales</c:v>
                </c:pt>
                <c:pt idx="4">
                  <c:v>Internación en hospitales y clínicas especializados y de especialidades</c:v>
                </c:pt>
                <c:pt idx="5">
                  <c:v>Ambulatorios generales y especializados en hospitales y clínicas</c:v>
                </c:pt>
                <c:pt idx="6">
                  <c:v>Ambulatorios generales y especializados en centros ambulatorios</c:v>
                </c:pt>
                <c:pt idx="7">
                  <c:v>Odontológicos en hospitales y clínicas</c:v>
                </c:pt>
                <c:pt idx="8">
                  <c:v>Odontológicos en centros de atención ambulatoria</c:v>
                </c:pt>
                <c:pt idx="9">
                  <c:v>Comadronas, enfermeros, fisioterapéutas y paramédicos</c:v>
                </c:pt>
                <c:pt idx="10">
                  <c:v>Instituciones residenciales de salud distintos de los servicios hospitalarios</c:v>
                </c:pt>
                <c:pt idx="11">
                  <c:v>Otros servicios de salud humana n.c.p</c:v>
                </c:pt>
              </c:strCache>
            </c:strRef>
          </c:cat>
          <c:val>
            <c:numRef>
              <c:f>'2.5_FINANC_PCC'!$F$41:$F$52</c:f>
              <c:numCache>
                <c:formatCode>0.0%</c:formatCode>
                <c:ptCount val="12"/>
                <c:pt idx="0">
                  <c:v>0.98405240470505961</c:v>
                </c:pt>
                <c:pt idx="1">
                  <c:v>0.997662992962422</c:v>
                </c:pt>
                <c:pt idx="2">
                  <c:v>0.75548547570400637</c:v>
                </c:pt>
                <c:pt idx="3">
                  <c:v>0.86796815581867359</c:v>
                </c:pt>
                <c:pt idx="4">
                  <c:v>0.82875674526170284</c:v>
                </c:pt>
                <c:pt idx="5">
                  <c:v>0.82681143378259159</c:v>
                </c:pt>
                <c:pt idx="6">
                  <c:v>0.81653848817536934</c:v>
                </c:pt>
                <c:pt idx="7">
                  <c:v>0.69710652961796682</c:v>
                </c:pt>
                <c:pt idx="8">
                  <c:v>0.41364947132329383</c:v>
                </c:pt>
                <c:pt idx="9">
                  <c:v>0</c:v>
                </c:pt>
                <c:pt idx="10">
                  <c:v>0</c:v>
                </c:pt>
                <c:pt idx="11">
                  <c:v>5.5079182186017844E-2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884-4D4C-A83B-1B3E34A0F50E}"/>
            </c:ext>
          </c:extLst>
        </c:ser>
        <c:ser>
          <c:idx val="1"/>
          <c:order val="1"/>
          <c:tx>
            <c:strRef>
              <c:f>'2.5_FINANC_PCC'!$G$40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1.4563106796116623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0884-4D4C-A83B-1B3E34A0F50E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3.1698861811181945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5358-4ADA-B9B4-7AF98931407C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'2.5_FINANC_PCC'!$B$41:$B$52</c:f>
              <c:strCache>
                <c:ptCount val="12"/>
                <c:pt idx="0">
                  <c:v>Rectoría y administración de la salud </c:v>
                </c:pt>
                <c:pt idx="1">
                  <c:v>Administración de la seguridad social obligatoria</c:v>
                </c:pt>
                <c:pt idx="2">
                  <c:v>Salud pública</c:v>
                </c:pt>
                <c:pt idx="3">
                  <c:v>Internación en hospitales y clínicas básicas y generales</c:v>
                </c:pt>
                <c:pt idx="4">
                  <c:v>Internación en hospitales y clínicas especializados y de especialidades</c:v>
                </c:pt>
                <c:pt idx="5">
                  <c:v>Ambulatorios generales y especializados en hospitales y clínicas</c:v>
                </c:pt>
                <c:pt idx="6">
                  <c:v>Ambulatorios generales y especializados en centros ambulatorios</c:v>
                </c:pt>
                <c:pt idx="7">
                  <c:v>Odontológicos en hospitales y clínicas</c:v>
                </c:pt>
                <c:pt idx="8">
                  <c:v>Odontológicos en centros de atención ambulatoria</c:v>
                </c:pt>
                <c:pt idx="9">
                  <c:v>Comadronas, enfermeros, fisioterapéutas y paramédicos</c:v>
                </c:pt>
                <c:pt idx="10">
                  <c:v>Instituciones residenciales de salud distintos de los servicios hospitalarios</c:v>
                </c:pt>
                <c:pt idx="11">
                  <c:v>Otros servicios de salud humana n.c.p</c:v>
                </c:pt>
              </c:strCache>
            </c:strRef>
          </c:cat>
          <c:val>
            <c:numRef>
              <c:f>'2.5_FINANC_PCC'!$G$41:$G$52</c:f>
              <c:numCache>
                <c:formatCode>0.0%</c:formatCode>
                <c:ptCount val="12"/>
                <c:pt idx="0">
                  <c:v>1.5947595294940366E-2</c:v>
                </c:pt>
                <c:pt idx="1">
                  <c:v>2.3370070375780109E-3</c:v>
                </c:pt>
                <c:pt idx="2">
                  <c:v>0.2445145242959936</c:v>
                </c:pt>
                <c:pt idx="3">
                  <c:v>0.13203184418132641</c:v>
                </c:pt>
                <c:pt idx="4">
                  <c:v>0.17124325473829713</c:v>
                </c:pt>
                <c:pt idx="5">
                  <c:v>0.17318856621740841</c:v>
                </c:pt>
                <c:pt idx="6">
                  <c:v>0.18346151182463072</c:v>
                </c:pt>
                <c:pt idx="7">
                  <c:v>0.30289347038203318</c:v>
                </c:pt>
                <c:pt idx="8">
                  <c:v>0.58635052867670623</c:v>
                </c:pt>
                <c:pt idx="9">
                  <c:v>1</c:v>
                </c:pt>
                <c:pt idx="10">
                  <c:v>1</c:v>
                </c:pt>
                <c:pt idx="11">
                  <c:v>0.94492081781398218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884-4D4C-A83B-1B3E34A0F50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48"/>
        <c:overlap val="100"/>
        <c:axId val="1337320000"/>
        <c:axId val="1337314016"/>
      </c:barChart>
      <c:catAx>
        <c:axId val="13373200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37314016"/>
        <c:crosses val="autoZero"/>
        <c:auto val="1"/>
        <c:lblAlgn val="ctr"/>
        <c:lblOffset val="100"/>
        <c:noMultiLvlLbl val="0"/>
      </c:catAx>
      <c:valAx>
        <c:axId val="1337314016"/>
        <c:scaling>
          <c:orientation val="minMax"/>
        </c:scaling>
        <c:delete val="0"/>
        <c:axPos val="t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3732000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687899357407908"/>
          <c:y val="0.95582338314030346"/>
          <c:w val="0.37014499401167089"/>
          <c:h val="4.4176558147848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464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0294338207724"/>
          <c:y val="4.3426088878308317E-2"/>
          <c:w val="0.69631092988376453"/>
          <c:h val="0.826350339629022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'2.5_FINANC_PCC'!$C$35:$D$35</c:f>
              <c:strCache>
                <c:ptCount val="2"/>
                <c:pt idx="0">
                  <c:v>Sector Público</c:v>
                </c:pt>
                <c:pt idx="1">
                  <c:v>Sector privado</c:v>
                </c:pt>
              </c:strCache>
            </c:strRef>
          </c:tx>
          <c:spPr>
            <a:solidFill>
              <a:srgbClr val="FFC1CD"/>
            </a:solidFill>
            <a:ln w="19050">
              <a:solidFill>
                <a:srgbClr val="D64265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AEEF3"/>
              </a:solidFill>
              <a:ln w="3175">
                <a:solidFill>
                  <a:srgbClr val="4BACC6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341-4F58-BC00-F4BEBFB58E41}"/>
              </c:ext>
            </c:extLst>
          </c:dPt>
          <c:dPt>
            <c:idx val="1"/>
            <c:invertIfNegative val="0"/>
            <c:bubble3D val="0"/>
            <c:spPr>
              <a:solidFill>
                <a:srgbClr val="4BACC6"/>
              </a:solidFill>
              <a:ln w="3175">
                <a:solidFill>
                  <a:srgbClr val="31859C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341-4F58-BC00-F4BEBFB58E41}"/>
              </c:ext>
            </c:extLst>
          </c:dPt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341-4F58-BC00-F4BEBFB58E41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341-4F58-BC00-F4BEBFB58E41}"/>
                </c:ex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'2.5_FINANC_PCC'!$C$35:$D$35</c:f>
              <c:strCache>
                <c:ptCount val="2"/>
                <c:pt idx="0">
                  <c:v>Sector Público</c:v>
                </c:pt>
                <c:pt idx="1">
                  <c:v>Sector privado</c:v>
                </c:pt>
              </c:strCache>
            </c:strRef>
          </c:cat>
          <c:val>
            <c:numRef>
              <c:f>'2.5_FINANC_PCC'!$C$36:$D$36</c:f>
              <c:numCache>
                <c:formatCode>_ * #,##0_ ;_ * \-#,##0_ ;_ * "-"??_ ;_ @_ </c:formatCode>
                <c:ptCount val="2"/>
                <c:pt idx="0">
                  <c:v>5424698</c:v>
                </c:pt>
                <c:pt idx="1">
                  <c:v>1602961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341-4F58-BC00-F4BEBFB58E4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337320544"/>
        <c:axId val="1337321088"/>
      </c:barChart>
      <c:catAx>
        <c:axId val="133732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37321088"/>
        <c:crosses val="autoZero"/>
        <c:auto val="1"/>
        <c:lblAlgn val="ctr"/>
        <c:lblOffset val="100"/>
        <c:noMultiLvlLbl val="0"/>
      </c:catAx>
      <c:valAx>
        <c:axId val="133732108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_ * #,##0_ ;_ * \-#,##0_ ;_ * &quot;-&quot;??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37320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499939070826974"/>
          <c:y val="2.0184782816327105E-2"/>
          <c:w val="0.62457748010126757"/>
          <c:h val="0.9524201069204032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'3.1.1_EROG PUB NA'!$H$31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'3.1.1_EROG PUB NA'!$F$34:$F$37</c:f>
              <c:strCache>
                <c:ptCount val="4"/>
                <c:pt idx="0">
                  <c:v>Primer nivel de atención</c:v>
                </c:pt>
                <c:pt idx="1">
                  <c:v>Segundo nivel de atención</c:v>
                </c:pt>
                <c:pt idx="2">
                  <c:v>Tercer nivel de atención</c:v>
                </c:pt>
                <c:pt idx="3">
                  <c:v>Instituciones de rectoría, administración y programas de salud pública</c:v>
                </c:pt>
              </c:strCache>
            </c:strRef>
          </c:cat>
          <c:val>
            <c:numRef>
              <c:f>'3.1.1_EROG PUB NA'!$I$34:$I$37</c:f>
              <c:numCache>
                <c:formatCode>0.0%</c:formatCode>
                <c:ptCount val="4"/>
                <c:pt idx="0">
                  <c:v>0.22790361855296004</c:v>
                </c:pt>
                <c:pt idx="1">
                  <c:v>0.41039571303897204</c:v>
                </c:pt>
                <c:pt idx="2">
                  <c:v>0.20939302077300614</c:v>
                </c:pt>
                <c:pt idx="3">
                  <c:v>0.15230764763506177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2A-40F7-A1FD-61BE8D1E059E}"/>
            </c:ext>
          </c:extLst>
        </c:ser>
        <c:ser>
          <c:idx val="1"/>
          <c:order val="1"/>
          <c:tx>
            <c:strRef>
              <c:f>'3.1.1_EROG PUB NA'!$J$31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'3.1.1_EROG PUB NA'!$F$34:$F$37</c:f>
              <c:strCache>
                <c:ptCount val="4"/>
                <c:pt idx="0">
                  <c:v>Primer nivel de atención</c:v>
                </c:pt>
                <c:pt idx="1">
                  <c:v>Segundo nivel de atención</c:v>
                </c:pt>
                <c:pt idx="2">
                  <c:v>Tercer nivel de atención</c:v>
                </c:pt>
                <c:pt idx="3">
                  <c:v>Instituciones de rectoría, administración y programas de salud pública</c:v>
                </c:pt>
              </c:strCache>
            </c:strRef>
          </c:cat>
          <c:val>
            <c:numRef>
              <c:f>'3.1.1_EROG PUB NA'!$K$34:$K$37</c:f>
              <c:numCache>
                <c:formatCode>0.0%</c:formatCode>
                <c:ptCount val="4"/>
                <c:pt idx="0">
                  <c:v>0.27191927492509366</c:v>
                </c:pt>
                <c:pt idx="1">
                  <c:v>0.39256750033703497</c:v>
                </c:pt>
                <c:pt idx="2">
                  <c:v>0.21430440852796911</c:v>
                </c:pt>
                <c:pt idx="3">
                  <c:v>0.12120881620990226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4CF-437F-989F-E67C2EA6856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7"/>
        <c:axId val="1337323808"/>
        <c:axId val="1337324352"/>
      </c:barChart>
      <c:catAx>
        <c:axId val="13373238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64647C"/>
                </a:solidFill>
              </a:defRPr>
            </a:pPr>
            <a:endParaRPr lang="es-ES"/>
          </a:p>
        </c:txPr>
        <c:crossAx val="1337324352"/>
        <c:crosses val="autoZero"/>
        <c:auto val="1"/>
        <c:lblAlgn val="ctr"/>
        <c:lblOffset val="100"/>
        <c:noMultiLvlLbl val="0"/>
      </c:catAx>
      <c:valAx>
        <c:axId val="1337324352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337323808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94485029690964328"/>
          <c:y val="0.52149105709523647"/>
          <c:w val="3.9306009529845913E-2"/>
          <c:h val="0.19001985675613495"/>
        </c:manualLayout>
      </c:layout>
      <c:overlay val="0"/>
      <c:txPr>
        <a:bodyPr/>
        <a:lstStyle/>
        <a:p>
          <a:pPr>
            <a:defRPr>
              <a:solidFill>
                <a:srgbClr val="64647C"/>
              </a:solidFill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'3.1.1_EROG PUB NA'!$C$20</c:f>
              <c:strCache>
                <c:ptCount val="1"/>
                <c:pt idx="0">
                  <c:v>Centros especializados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'3.1.1_EROG PUB NA'!$D$20:$S$20</c:f>
              <c:numCache>
                <c:formatCode>_ * #,##0_ ;_ * \-#,##0_ ;_ * "-"??_ ;_ @_ </c:formatCode>
                <c:ptCount val="16"/>
                <c:pt idx="0">
                  <c:v>3222</c:v>
                </c:pt>
                <c:pt idx="1">
                  <c:v>4826</c:v>
                </c:pt>
                <c:pt idx="2">
                  <c:v>5071</c:v>
                </c:pt>
                <c:pt idx="3">
                  <c:v>6671</c:v>
                </c:pt>
                <c:pt idx="4">
                  <c:v>7679</c:v>
                </c:pt>
                <c:pt idx="5">
                  <c:v>11789</c:v>
                </c:pt>
                <c:pt idx="6">
                  <c:v>14466</c:v>
                </c:pt>
                <c:pt idx="7">
                  <c:v>16805</c:v>
                </c:pt>
                <c:pt idx="8">
                  <c:v>16523</c:v>
                </c:pt>
                <c:pt idx="9">
                  <c:v>16681</c:v>
                </c:pt>
                <c:pt idx="10">
                  <c:v>18267</c:v>
                </c:pt>
                <c:pt idx="11">
                  <c:v>13876</c:v>
                </c:pt>
                <c:pt idx="12">
                  <c:v>9707</c:v>
                </c:pt>
                <c:pt idx="13">
                  <c:v>6442</c:v>
                </c:pt>
                <c:pt idx="14">
                  <c:v>4425</c:v>
                </c:pt>
                <c:pt idx="15">
                  <c:v>4166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BC8-4C2D-A279-AEC42AD7EF08}"/>
            </c:ext>
          </c:extLst>
        </c:ser>
        <c:ser>
          <c:idx val="1"/>
          <c:order val="1"/>
          <c:tx>
            <c:strRef>
              <c:f>'3.1.1_EROG PUB NA'!$C$21</c:f>
              <c:strCache>
                <c:ptCount val="1"/>
                <c:pt idx="0">
                  <c:v>Hospitales especializados</c:v>
                </c:pt>
              </c:strCache>
            </c:strRef>
          </c:tx>
          <c:spPr>
            <a:solidFill>
              <a:srgbClr val="76C0D4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'3.1.1_EROG PUB NA'!$D$21:$S$21</c:f>
              <c:numCache>
                <c:formatCode>_ * #,##0_ ;_ * \-#,##0_ ;_ * "-"??_ ;_ @_ </c:formatCode>
                <c:ptCount val="16"/>
                <c:pt idx="0">
                  <c:v>41517</c:v>
                </c:pt>
                <c:pt idx="1">
                  <c:v>59543</c:v>
                </c:pt>
                <c:pt idx="2">
                  <c:v>70309</c:v>
                </c:pt>
                <c:pt idx="3">
                  <c:v>86229</c:v>
                </c:pt>
                <c:pt idx="4">
                  <c:v>92757</c:v>
                </c:pt>
                <c:pt idx="5">
                  <c:v>118754</c:v>
                </c:pt>
                <c:pt idx="6">
                  <c:v>147131</c:v>
                </c:pt>
                <c:pt idx="7">
                  <c:v>187087</c:v>
                </c:pt>
                <c:pt idx="8">
                  <c:v>172063</c:v>
                </c:pt>
                <c:pt idx="9">
                  <c:v>172807</c:v>
                </c:pt>
                <c:pt idx="10">
                  <c:v>190653</c:v>
                </c:pt>
                <c:pt idx="11">
                  <c:v>238978</c:v>
                </c:pt>
                <c:pt idx="12">
                  <c:v>224909</c:v>
                </c:pt>
                <c:pt idx="13">
                  <c:v>215570</c:v>
                </c:pt>
                <c:pt idx="14">
                  <c:v>205978</c:v>
                </c:pt>
                <c:pt idx="15">
                  <c:v>207176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BC8-4C2D-A279-AEC42AD7EF08}"/>
            </c:ext>
          </c:extLst>
        </c:ser>
        <c:ser>
          <c:idx val="2"/>
          <c:order val="2"/>
          <c:tx>
            <c:strRef>
              <c:f>'3.1.1_EROG PUB NA'!$C$22</c:f>
              <c:strCache>
                <c:ptCount val="1"/>
                <c:pt idx="0">
                  <c:v>Hospitales de especialidades</c:v>
                </c:pt>
              </c:strCache>
            </c:strRef>
          </c:tx>
          <c:spPr>
            <a:solidFill>
              <a:srgbClr val="FFD1D1"/>
            </a:solidFill>
            <a:ln>
              <a:solidFill>
                <a:srgbClr val="FF9999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'3.1.1_EROG PUB NA'!$D$22:$S$22</c:f>
              <c:numCache>
                <c:formatCode>_ * #,##0_ ;_ * \-#,##0_ ;_ * "-"??_ ;_ @_ </c:formatCode>
                <c:ptCount val="16"/>
                <c:pt idx="0">
                  <c:v>174489</c:v>
                </c:pt>
                <c:pt idx="1">
                  <c:v>205269</c:v>
                </c:pt>
                <c:pt idx="2">
                  <c:v>266201</c:v>
                </c:pt>
                <c:pt idx="3">
                  <c:v>333932</c:v>
                </c:pt>
                <c:pt idx="4">
                  <c:v>444306</c:v>
                </c:pt>
                <c:pt idx="5">
                  <c:v>501986</c:v>
                </c:pt>
                <c:pt idx="6">
                  <c:v>558361</c:v>
                </c:pt>
                <c:pt idx="7">
                  <c:v>637914</c:v>
                </c:pt>
                <c:pt idx="8">
                  <c:v>910929</c:v>
                </c:pt>
                <c:pt idx="9">
                  <c:v>920288</c:v>
                </c:pt>
                <c:pt idx="10">
                  <c:v>841133</c:v>
                </c:pt>
                <c:pt idx="11">
                  <c:v>997152</c:v>
                </c:pt>
                <c:pt idx="12">
                  <c:v>981927</c:v>
                </c:pt>
                <c:pt idx="13">
                  <c:v>907883</c:v>
                </c:pt>
                <c:pt idx="14">
                  <c:v>965022</c:v>
                </c:pt>
                <c:pt idx="15">
                  <c:v>953857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BC8-4C2D-A279-AEC42AD7EF0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1337317280"/>
        <c:axId val="1337315104"/>
      </c:barChart>
      <c:catAx>
        <c:axId val="1337317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37315104"/>
        <c:crosses val="autoZero"/>
        <c:auto val="1"/>
        <c:lblAlgn val="ctr"/>
        <c:lblOffset val="100"/>
        <c:noMultiLvlLbl val="0"/>
      </c:catAx>
      <c:valAx>
        <c:axId val="1337315104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1337317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494102893403649"/>
          <c:y val="0.93302005392285947"/>
          <c:w val="0.49555746665031425"/>
          <c:h val="5.08879828301708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595959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'3.1.1_EROG PUB NA'!$C$23</c:f>
              <c:strCache>
                <c:ptCount val="1"/>
                <c:pt idx="0">
                  <c:v>Instituciones de rectoría y administración de la salud 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'3.1.1_EROG PUB NA'!$D$23:$S$23</c:f>
              <c:numCache>
                <c:formatCode>_ * #,##0_ ;_ * \-#,##0_ ;_ * "-"??_ ;_ @_ </c:formatCode>
                <c:ptCount val="16"/>
                <c:pt idx="0">
                  <c:v>299545</c:v>
                </c:pt>
                <c:pt idx="1">
                  <c:v>368386</c:v>
                </c:pt>
                <c:pt idx="2">
                  <c:v>404747</c:v>
                </c:pt>
                <c:pt idx="3">
                  <c:v>564952</c:v>
                </c:pt>
                <c:pt idx="4">
                  <c:v>909531</c:v>
                </c:pt>
                <c:pt idx="5">
                  <c:v>1187776</c:v>
                </c:pt>
                <c:pt idx="6">
                  <c:v>1267626</c:v>
                </c:pt>
                <c:pt idx="7">
                  <c:v>1504183</c:v>
                </c:pt>
                <c:pt idx="8">
                  <c:v>840914</c:v>
                </c:pt>
                <c:pt idx="9">
                  <c:v>1040136</c:v>
                </c:pt>
                <c:pt idx="10">
                  <c:v>1321619</c:v>
                </c:pt>
                <c:pt idx="11">
                  <c:v>797267</c:v>
                </c:pt>
                <c:pt idx="12">
                  <c:v>593376</c:v>
                </c:pt>
                <c:pt idx="13">
                  <c:v>462451</c:v>
                </c:pt>
                <c:pt idx="14">
                  <c:v>481813</c:v>
                </c:pt>
                <c:pt idx="15">
                  <c:v>582567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91-4042-8AC2-FDB50C43BFCC}"/>
            </c:ext>
          </c:extLst>
        </c:ser>
        <c:ser>
          <c:idx val="1"/>
          <c:order val="1"/>
          <c:tx>
            <c:strRef>
              <c:f>'3.1.1_EROG PUB NA'!$C$24</c:f>
              <c:strCache>
                <c:ptCount val="1"/>
                <c:pt idx="0">
                  <c:v>Instituciones de investigación, control y promoción de la salud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268C8A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'3.1.1_EROG PUB NA'!$D$24:$S$24</c:f>
              <c:numCache>
                <c:formatCode>_ * #,##0_ ;_ * \-#,##0_ ;_ * "-"??_ ;_ @_ </c:formatCode>
                <c:ptCount val="16"/>
                <c:pt idx="0">
                  <c:v>40254</c:v>
                </c:pt>
                <c:pt idx="1">
                  <c:v>34207</c:v>
                </c:pt>
                <c:pt idx="2">
                  <c:v>42892</c:v>
                </c:pt>
                <c:pt idx="3">
                  <c:v>44573</c:v>
                </c:pt>
                <c:pt idx="4">
                  <c:v>54159</c:v>
                </c:pt>
                <c:pt idx="5">
                  <c:v>60857</c:v>
                </c:pt>
                <c:pt idx="6">
                  <c:v>102812</c:v>
                </c:pt>
                <c:pt idx="7">
                  <c:v>70750</c:v>
                </c:pt>
                <c:pt idx="8">
                  <c:v>55369</c:v>
                </c:pt>
                <c:pt idx="9">
                  <c:v>29869</c:v>
                </c:pt>
                <c:pt idx="10">
                  <c:v>29739</c:v>
                </c:pt>
                <c:pt idx="11">
                  <c:v>36722</c:v>
                </c:pt>
                <c:pt idx="12">
                  <c:v>33180</c:v>
                </c:pt>
                <c:pt idx="13">
                  <c:v>32638</c:v>
                </c:pt>
                <c:pt idx="14">
                  <c:v>33156</c:v>
                </c:pt>
                <c:pt idx="15">
                  <c:v>29828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291-4042-8AC2-FDB50C43BFCC}"/>
            </c:ext>
          </c:extLst>
        </c:ser>
        <c:ser>
          <c:idx val="2"/>
          <c:order val="2"/>
          <c:tx>
            <c:strRef>
              <c:f>'3.1.1_EROG PUB NA'!$C$25</c:f>
              <c:strCache>
                <c:ptCount val="1"/>
                <c:pt idx="0">
                  <c:v>Programas de vacunación COVID-19</c:v>
                </c:pt>
              </c:strCache>
            </c:strRef>
          </c:tx>
          <c:spPr>
            <a:solidFill>
              <a:srgbClr val="FFD1D1"/>
            </a:solidFill>
            <a:ln>
              <a:solidFill>
                <a:srgbClr val="FF9999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'3.1.1_EROG PUB NA'!$D$25:$S$25</c:f>
              <c:numCache>
                <c:formatCode>_ * #,##0_ ;_ * \-#,##0_ ;_ * "-"??_ ;_ @_ 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20580</c:v>
                </c:pt>
                <c:pt idx="14">
                  <c:v>340008</c:v>
                </c:pt>
                <c:pt idx="15">
                  <c:v>46632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291-4042-8AC2-FDB50C43BFCC}"/>
            </c:ext>
          </c:extLst>
        </c:ser>
        <c:ser>
          <c:idx val="3"/>
          <c:order val="3"/>
          <c:tx>
            <c:strRef>
              <c:f>'3.1.1_EROG PUB NA'!$C$26</c:f>
              <c:strCache>
                <c:ptCount val="1"/>
                <c:pt idx="0">
                  <c:v>Establecimientos de asistencia social residenciales a la salud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solidFill>
                <a:schemeClr val="accent3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'3.1.1_EROG PUB NA'!$D$26:$S$26</c:f>
              <c:numCache>
                <c:formatCode>_ * #,##0_ ;_ * \-#,##0_ ;_ * "-"??_ ;_ @_ </c:formatCode>
                <c:ptCount val="16"/>
                <c:pt idx="0">
                  <c:v>1391</c:v>
                </c:pt>
                <c:pt idx="1">
                  <c:v>1812</c:v>
                </c:pt>
                <c:pt idx="2">
                  <c:v>1867</c:v>
                </c:pt>
                <c:pt idx="3">
                  <c:v>2202</c:v>
                </c:pt>
                <c:pt idx="4">
                  <c:v>2257</c:v>
                </c:pt>
                <c:pt idx="5">
                  <c:v>2775</c:v>
                </c:pt>
                <c:pt idx="6">
                  <c:v>2735</c:v>
                </c:pt>
                <c:pt idx="7">
                  <c:v>2196</c:v>
                </c:pt>
                <c:pt idx="8">
                  <c:v>1455</c:v>
                </c:pt>
                <c:pt idx="9">
                  <c:v>1207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291-4042-8AC2-FDB50C43BF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1337325440"/>
        <c:axId val="1337325984"/>
      </c:barChart>
      <c:catAx>
        <c:axId val="133732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37325984"/>
        <c:crosses val="autoZero"/>
        <c:auto val="1"/>
        <c:lblAlgn val="ctr"/>
        <c:lblOffset val="100"/>
        <c:noMultiLvlLbl val="0"/>
      </c:catAx>
      <c:valAx>
        <c:axId val="1337325984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1337325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595959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428523713530617E-3"/>
          <c:y val="8.6220129873313733E-2"/>
          <c:w val="0.9865142938210042"/>
          <c:h val="0.7827086774186614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'3.1.1_EROG PUB NA'!$C$57</c:f>
              <c:strCache>
                <c:ptCount val="1"/>
                <c:pt idx="0">
                  <c:v>Puestos de salud</c:v>
                </c:pt>
              </c:strCache>
            </c:strRef>
          </c:tx>
          <c:spPr>
            <a:solidFill>
              <a:srgbClr val="76C0D4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NA'!$D$56:$S$56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'3.1.1_EROG PUB NA'!$D$57:$S$57</c:f>
              <c:numCache>
                <c:formatCode>_ * #,##0_ ;_ * \-#,##0_ ;_ * "-"??_ ;_ @_ </c:formatCode>
                <c:ptCount val="16"/>
                <c:pt idx="0">
                  <c:v>44408</c:v>
                </c:pt>
                <c:pt idx="1">
                  <c:v>47157</c:v>
                </c:pt>
                <c:pt idx="2">
                  <c:v>56615</c:v>
                </c:pt>
                <c:pt idx="3">
                  <c:v>101912</c:v>
                </c:pt>
                <c:pt idx="4">
                  <c:v>133419</c:v>
                </c:pt>
                <c:pt idx="5">
                  <c:v>167397</c:v>
                </c:pt>
                <c:pt idx="6">
                  <c:v>202758</c:v>
                </c:pt>
                <c:pt idx="7">
                  <c:v>210828</c:v>
                </c:pt>
                <c:pt idx="8">
                  <c:v>254939</c:v>
                </c:pt>
                <c:pt idx="9">
                  <c:v>233381</c:v>
                </c:pt>
                <c:pt idx="10">
                  <c:v>245829</c:v>
                </c:pt>
                <c:pt idx="11">
                  <c:v>225997</c:v>
                </c:pt>
                <c:pt idx="12">
                  <c:v>240620</c:v>
                </c:pt>
                <c:pt idx="13">
                  <c:v>238406</c:v>
                </c:pt>
                <c:pt idx="14">
                  <c:v>289981</c:v>
                </c:pt>
                <c:pt idx="15">
                  <c:v>265435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B33-4B12-8C59-688D68FF38CC}"/>
            </c:ext>
          </c:extLst>
        </c:ser>
        <c:ser>
          <c:idx val="1"/>
          <c:order val="1"/>
          <c:tx>
            <c:strRef>
              <c:f>'3.1.1_EROG PUB NA'!$C$58</c:f>
              <c:strCache>
                <c:ptCount val="1"/>
                <c:pt idx="0">
                  <c:v>Centros de salud A</c:v>
                </c:pt>
              </c:strCache>
            </c:strRef>
          </c:tx>
          <c:spPr>
            <a:solidFill>
              <a:srgbClr val="DAEEF9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NA'!$D$56:$S$56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'3.1.1_EROG PUB NA'!$D$58:$S$58</c:f>
              <c:numCache>
                <c:formatCode>_ * #,##0_ ;_ * \-#,##0_ ;_ * "-"??_ ;_ @_ </c:formatCode>
                <c:ptCount val="16"/>
                <c:pt idx="0">
                  <c:v>97868</c:v>
                </c:pt>
                <c:pt idx="1">
                  <c:v>138389</c:v>
                </c:pt>
                <c:pt idx="2">
                  <c:v>148304</c:v>
                </c:pt>
                <c:pt idx="3">
                  <c:v>199707</c:v>
                </c:pt>
                <c:pt idx="4">
                  <c:v>233181</c:v>
                </c:pt>
                <c:pt idx="5">
                  <c:v>344233</c:v>
                </c:pt>
                <c:pt idx="6">
                  <c:v>423843</c:v>
                </c:pt>
                <c:pt idx="7">
                  <c:v>469046</c:v>
                </c:pt>
                <c:pt idx="8">
                  <c:v>544964</c:v>
                </c:pt>
                <c:pt idx="9">
                  <c:v>530424</c:v>
                </c:pt>
                <c:pt idx="10">
                  <c:v>765130</c:v>
                </c:pt>
                <c:pt idx="11">
                  <c:v>688938</c:v>
                </c:pt>
                <c:pt idx="12">
                  <c:v>662601</c:v>
                </c:pt>
                <c:pt idx="13">
                  <c:v>662471</c:v>
                </c:pt>
                <c:pt idx="14">
                  <c:v>694914</c:v>
                </c:pt>
                <c:pt idx="15">
                  <c:v>894717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B33-4B12-8C59-688D68FF38CC}"/>
            </c:ext>
          </c:extLst>
        </c:ser>
        <c:ser>
          <c:idx val="2"/>
          <c:order val="2"/>
          <c:tx>
            <c:strRef>
              <c:f>'3.1.1_EROG PUB NA'!$C$59</c:f>
              <c:strCache>
                <c:ptCount val="1"/>
                <c:pt idx="0">
                  <c:v>Centros de salud B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solidFill>
                <a:schemeClr val="accent3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NA'!$D$56:$S$56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'3.1.1_EROG PUB NA'!$D$59:$S$59</c:f>
              <c:numCache>
                <c:formatCode>_ * #,##0_ ;_ * \-#,##0_ ;_ * "-"??_ ;_ @_ </c:formatCode>
                <c:ptCount val="16"/>
                <c:pt idx="0">
                  <c:v>30748</c:v>
                </c:pt>
                <c:pt idx="1">
                  <c:v>40328</c:v>
                </c:pt>
                <c:pt idx="2">
                  <c:v>45453</c:v>
                </c:pt>
                <c:pt idx="3">
                  <c:v>58366</c:v>
                </c:pt>
                <c:pt idx="4">
                  <c:v>73445</c:v>
                </c:pt>
                <c:pt idx="5">
                  <c:v>98106</c:v>
                </c:pt>
                <c:pt idx="6">
                  <c:v>121014</c:v>
                </c:pt>
                <c:pt idx="7">
                  <c:v>100980</c:v>
                </c:pt>
                <c:pt idx="8">
                  <c:v>153743</c:v>
                </c:pt>
                <c:pt idx="9">
                  <c:v>155110</c:v>
                </c:pt>
                <c:pt idx="10">
                  <c:v>155407</c:v>
                </c:pt>
                <c:pt idx="11">
                  <c:v>182041</c:v>
                </c:pt>
                <c:pt idx="12">
                  <c:v>191408</c:v>
                </c:pt>
                <c:pt idx="13">
                  <c:v>123623</c:v>
                </c:pt>
                <c:pt idx="14">
                  <c:v>129488</c:v>
                </c:pt>
                <c:pt idx="15">
                  <c:v>143133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B33-4B12-8C59-688D68FF38CC}"/>
            </c:ext>
          </c:extLst>
        </c:ser>
        <c:ser>
          <c:idx val="3"/>
          <c:order val="3"/>
          <c:tx>
            <c:strRef>
              <c:f>'3.1.1_EROG PUB NA'!$C$60</c:f>
              <c:strCache>
                <c:ptCount val="1"/>
                <c:pt idx="0">
                  <c:v>Centros de salud C</c:v>
                </c:pt>
              </c:strCache>
            </c:strRef>
          </c:tx>
          <c:spPr>
            <a:solidFill>
              <a:srgbClr val="FFD1D1"/>
            </a:solidFill>
            <a:ln>
              <a:solidFill>
                <a:srgbClr val="F57913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NA'!$D$56:$S$56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'3.1.1_EROG PUB NA'!$D$60:$S$60</c:f>
              <c:numCache>
                <c:formatCode>_ * #,##0_ ;_ * \-#,##0_ ;_ * "-"??_ ;_ @_ </c:formatCode>
                <c:ptCount val="16"/>
                <c:pt idx="0">
                  <c:v>24746</c:v>
                </c:pt>
                <c:pt idx="1">
                  <c:v>35820</c:v>
                </c:pt>
                <c:pt idx="2">
                  <c:v>38074</c:v>
                </c:pt>
                <c:pt idx="3">
                  <c:v>50900</c:v>
                </c:pt>
                <c:pt idx="4">
                  <c:v>58897</c:v>
                </c:pt>
                <c:pt idx="5">
                  <c:v>87163</c:v>
                </c:pt>
                <c:pt idx="6">
                  <c:v>105249</c:v>
                </c:pt>
                <c:pt idx="7">
                  <c:v>118879</c:v>
                </c:pt>
                <c:pt idx="8">
                  <c:v>148778</c:v>
                </c:pt>
                <c:pt idx="9">
                  <c:v>147316</c:v>
                </c:pt>
                <c:pt idx="10">
                  <c:v>164818</c:v>
                </c:pt>
                <c:pt idx="11">
                  <c:v>143641</c:v>
                </c:pt>
                <c:pt idx="12">
                  <c:v>127683</c:v>
                </c:pt>
                <c:pt idx="13">
                  <c:v>131217</c:v>
                </c:pt>
                <c:pt idx="14">
                  <c:v>130641</c:v>
                </c:pt>
                <c:pt idx="15">
                  <c:v>141189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B33-4B12-8C59-688D68FF38CC}"/>
            </c:ext>
          </c:extLst>
        </c:ser>
        <c:ser>
          <c:idx val="4"/>
          <c:order val="4"/>
          <c:tx>
            <c:strRef>
              <c:f>'3.1.1_EROG PUB NA'!$C$61</c:f>
              <c:strCache>
                <c:ptCount val="1"/>
                <c:pt idx="0">
                  <c:v>Consultorios generales y centros de salud en el trabajo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accent4">
                  <a:lumMod val="60000"/>
                  <a:lumOff val="4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NA'!$D$56:$S$56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'3.1.1_EROG PUB NA'!$D$61:$S$61</c:f>
              <c:numCache>
                <c:formatCode>_ * #,##0_ ;_ * \-#,##0_ ;_ * "-"??_ ;_ @_ </c:formatCode>
                <c:ptCount val="16"/>
                <c:pt idx="0">
                  <c:v>21273</c:v>
                </c:pt>
                <c:pt idx="1">
                  <c:v>24316</c:v>
                </c:pt>
                <c:pt idx="2">
                  <c:v>26381</c:v>
                </c:pt>
                <c:pt idx="3">
                  <c:v>28505</c:v>
                </c:pt>
                <c:pt idx="4">
                  <c:v>29847</c:v>
                </c:pt>
                <c:pt idx="5">
                  <c:v>32369</c:v>
                </c:pt>
                <c:pt idx="6">
                  <c:v>35936</c:v>
                </c:pt>
                <c:pt idx="7">
                  <c:v>35302</c:v>
                </c:pt>
                <c:pt idx="8">
                  <c:v>38632</c:v>
                </c:pt>
                <c:pt idx="9">
                  <c:v>37550</c:v>
                </c:pt>
                <c:pt idx="10">
                  <c:v>45438</c:v>
                </c:pt>
                <c:pt idx="11">
                  <c:v>33962</c:v>
                </c:pt>
                <c:pt idx="12">
                  <c:v>37986</c:v>
                </c:pt>
                <c:pt idx="13">
                  <c:v>34682</c:v>
                </c:pt>
                <c:pt idx="14">
                  <c:v>34310</c:v>
                </c:pt>
                <c:pt idx="15">
                  <c:v>33984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B33-4B12-8C59-688D68FF3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337312928"/>
        <c:axId val="1337316192"/>
      </c:barChart>
      <c:catAx>
        <c:axId val="133731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37316192"/>
        <c:crosses val="autoZero"/>
        <c:auto val="1"/>
        <c:lblAlgn val="ctr"/>
        <c:lblOffset val="100"/>
        <c:noMultiLvlLbl val="0"/>
      </c:catAx>
      <c:valAx>
        <c:axId val="1337316192"/>
        <c:scaling>
          <c:orientation val="minMax"/>
          <c:max val="160000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37312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897506836431421"/>
          <c:y val="0.92182798358305995"/>
          <c:w val="0.76888514486961956"/>
          <c:h val="6.02405499171316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3811636237757614E-2"/>
          <c:y val="4.510740827607574E-2"/>
          <c:w val="0.97281521217195577"/>
          <c:h val="0.8238421187917098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'1.2_GNS_ESTRUC'!$B$30</c:f>
              <c:strCache>
                <c:ptCount val="1"/>
                <c:pt idx="0">
                  <c:v>Gasto de consumo final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'1.2_GNS_ESTRUC'!$C$29:$R$29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'1.2_GNS_ESTRUC'!$C$30:$R$30</c:f>
              <c:numCache>
                <c:formatCode>0.0%</c:formatCode>
                <c:ptCount val="16"/>
                <c:pt idx="0">
                  <c:v>0.9211033753415</c:v>
                </c:pt>
                <c:pt idx="1">
                  <c:v>0.91813888626070073</c:v>
                </c:pt>
                <c:pt idx="2">
                  <c:v>0.88101673818945181</c:v>
                </c:pt>
                <c:pt idx="3">
                  <c:v>0.89423138158984095</c:v>
                </c:pt>
                <c:pt idx="4">
                  <c:v>0.88718650295357826</c:v>
                </c:pt>
                <c:pt idx="5">
                  <c:v>0.89711630170794776</c:v>
                </c:pt>
                <c:pt idx="6">
                  <c:v>0.88132771304945301</c:v>
                </c:pt>
                <c:pt idx="7">
                  <c:v>0.89462500425358149</c:v>
                </c:pt>
                <c:pt idx="8">
                  <c:v>0.89171583306945246</c:v>
                </c:pt>
                <c:pt idx="9">
                  <c:v>0.89047640049825982</c:v>
                </c:pt>
                <c:pt idx="10">
                  <c:v>0.87157657406195244</c:v>
                </c:pt>
                <c:pt idx="11">
                  <c:v>0.93554947977438485</c:v>
                </c:pt>
                <c:pt idx="12">
                  <c:v>0.9426053473194469</c:v>
                </c:pt>
                <c:pt idx="13">
                  <c:v>0.95847655585836178</c:v>
                </c:pt>
                <c:pt idx="14">
                  <c:v>0.96827775286470008</c:v>
                </c:pt>
                <c:pt idx="15">
                  <c:v>0.95309751020417954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B1-4990-B52C-FAAE09F244E8}"/>
            </c:ext>
          </c:extLst>
        </c:ser>
        <c:ser>
          <c:idx val="1"/>
          <c:order val="1"/>
          <c:tx>
            <c:strRef>
              <c:f>'1.2_GNS_ESTRUC'!$B$31</c:f>
              <c:strCache>
                <c:ptCount val="1"/>
                <c:pt idx="0">
                  <c:v>Formación Bruta de Capital*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'1.2_GNS_ESTRUC'!$C$29:$R$29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'1.2_GNS_ESTRUC'!$C$31:$R$31</c:f>
              <c:numCache>
                <c:formatCode>0.0%</c:formatCode>
                <c:ptCount val="16"/>
                <c:pt idx="0">
                  <c:v>7.826964962419268E-2</c:v>
                </c:pt>
                <c:pt idx="1">
                  <c:v>7.6818146290895173E-2</c:v>
                </c:pt>
                <c:pt idx="2">
                  <c:v>0.11425211174416992</c:v>
                </c:pt>
                <c:pt idx="3">
                  <c:v>9.6798759942689119E-2</c:v>
                </c:pt>
                <c:pt idx="4">
                  <c:v>0.10503989407183376</c:v>
                </c:pt>
                <c:pt idx="5">
                  <c:v>8.8624784089307546E-2</c:v>
                </c:pt>
                <c:pt idx="6">
                  <c:v>0.10572027666106003</c:v>
                </c:pt>
                <c:pt idx="7">
                  <c:v>9.2251675911117159E-2</c:v>
                </c:pt>
                <c:pt idx="8">
                  <c:v>0.10584518761222766</c:v>
                </c:pt>
                <c:pt idx="9">
                  <c:v>0.10509736251222448</c:v>
                </c:pt>
                <c:pt idx="10">
                  <c:v>0.12486442834638228</c:v>
                </c:pt>
                <c:pt idx="11">
                  <c:v>5.5751717405110049E-2</c:v>
                </c:pt>
                <c:pt idx="12">
                  <c:v>4.926005066979499E-2</c:v>
                </c:pt>
                <c:pt idx="13">
                  <c:v>3.351374078042052E-2</c:v>
                </c:pt>
                <c:pt idx="14">
                  <c:v>2.3673365111347953E-2</c:v>
                </c:pt>
                <c:pt idx="15">
                  <c:v>3.8510778041459984E-2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80B1-4990-B52C-FAAE09F244E8}"/>
            </c:ext>
          </c:extLst>
        </c:ser>
        <c:ser>
          <c:idx val="2"/>
          <c:order val="2"/>
          <c:tx>
            <c:strRef>
              <c:f>'1.2_GNS_ESTRUC'!$B$32</c:f>
              <c:strCache>
                <c:ptCount val="1"/>
                <c:pt idx="0">
                  <c:v>Transferencias a los servicios de salud</c:v>
                </c:pt>
              </c:strCache>
            </c:strRef>
          </c:tx>
          <c:spPr>
            <a:solidFill>
              <a:srgbClr val="FFCDCD"/>
            </a:solidFill>
            <a:ln w="12700">
              <a:solidFill>
                <a:srgbClr val="FF7878"/>
              </a:solidFill>
              <a:prstDash val="solid"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'1.2_GNS_ESTRUC'!$C$29:$R$29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'1.2_GNS_ESTRUC'!$C$32:$R$32</c:f>
              <c:numCache>
                <c:formatCode>0.0%</c:formatCode>
                <c:ptCount val="16"/>
                <c:pt idx="0">
                  <c:v>6.269750343073689E-4</c:v>
                </c:pt>
                <c:pt idx="1">
                  <c:v>5.0429674484040957E-3</c:v>
                </c:pt>
                <c:pt idx="2">
                  <c:v>4.7311500663782891E-3</c:v>
                </c:pt>
                <c:pt idx="3">
                  <c:v>8.9698584674699714E-3</c:v>
                </c:pt>
                <c:pt idx="4">
                  <c:v>7.7736029745879894E-3</c:v>
                </c:pt>
                <c:pt idx="5">
                  <c:v>1.4258914202744647E-2</c:v>
                </c:pt>
                <c:pt idx="6">
                  <c:v>1.2952010289487002E-2</c:v>
                </c:pt>
                <c:pt idx="7">
                  <c:v>1.3123319835301324E-2</c:v>
                </c:pt>
                <c:pt idx="8">
                  <c:v>2.4389793183198448E-3</c:v>
                </c:pt>
                <c:pt idx="9">
                  <c:v>4.4262369895156544E-3</c:v>
                </c:pt>
                <c:pt idx="10">
                  <c:v>3.5589975916652805E-3</c:v>
                </c:pt>
                <c:pt idx="11">
                  <c:v>8.6988028205051172E-3</c:v>
                </c:pt>
                <c:pt idx="12">
                  <c:v>8.1346020107581074E-3</c:v>
                </c:pt>
                <c:pt idx="13">
                  <c:v>8.0097033612176842E-3</c:v>
                </c:pt>
                <c:pt idx="14">
                  <c:v>8.0488820239519327E-3</c:v>
                </c:pt>
                <c:pt idx="15">
                  <c:v>8.3917117543605303E-3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80B1-4990-B52C-FAAE09F244E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16736032"/>
        <c:axId val="1116742560"/>
      </c:barChart>
      <c:catAx>
        <c:axId val="1116736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6742560"/>
        <c:crosses val="autoZero"/>
        <c:auto val="1"/>
        <c:lblAlgn val="ctr"/>
        <c:lblOffset val="100"/>
        <c:noMultiLvlLbl val="0"/>
      </c:catAx>
      <c:valAx>
        <c:axId val="1116742560"/>
        <c:scaling>
          <c:orientation val="minMax"/>
          <c:max val="1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500">
                <a:solidFill>
                  <a:schemeClr val="bg1"/>
                </a:solidFill>
              </a:defRPr>
            </a:pPr>
            <a:endParaRPr lang="es-ES"/>
          </a:p>
        </c:txPr>
        <c:crossAx val="1116736032"/>
        <c:crosses val="autoZero"/>
        <c:crossBetween val="between"/>
        <c:majorUnit val="2.0000000000000004E-2"/>
        <c:minorUnit val="4.000000000000001E-3"/>
      </c:valAx>
    </c:plotArea>
    <c:legend>
      <c:legendPos val="r"/>
      <c:layout>
        <c:manualLayout>
          <c:xMode val="edge"/>
          <c:yMode val="edge"/>
          <c:x val="0.2902535277149762"/>
          <c:y val="0.93625771203953323"/>
          <c:w val="0.41342548270575091"/>
          <c:h val="3.2525915445813382E-2"/>
        </c:manualLayout>
      </c:layout>
      <c:overlay val="0"/>
      <c:txPr>
        <a:bodyPr/>
        <a:lstStyle/>
        <a:p>
          <a:pPr>
            <a:defRPr>
              <a:solidFill>
                <a:srgbClr val="64647C"/>
              </a:solidFill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32869835992688E-3"/>
          <c:y val="3.1785353982361292E-2"/>
          <c:w val="0.9859776918829154"/>
          <c:h val="0.8100769355733399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'3.1.1_EROG PUB NA'!$C$16</c:f>
              <c:strCache>
                <c:ptCount val="1"/>
                <c:pt idx="0">
                  <c:v>Centros de especialidades</c:v>
                </c:pt>
              </c:strCache>
            </c:strRef>
          </c:tx>
          <c:spPr>
            <a:solidFill>
              <a:srgbClr val="76C0D4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dLbl>
              <c:idx val="9"/>
              <c:layout>
                <c:manualLayout>
                  <c:x val="-9.2909937916604101E-17"/>
                  <c:y val="2.889577634760117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8D03-45F3-9558-96199874A16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'3.1.1_EROG PUB NA'!$D$16:$S$16</c:f>
              <c:numCache>
                <c:formatCode>_ * #,##0_ ;_ * \-#,##0_ ;_ * "-"??_ ;_ @_ </c:formatCode>
                <c:ptCount val="16"/>
                <c:pt idx="0">
                  <c:v>31847</c:v>
                </c:pt>
                <c:pt idx="1">
                  <c:v>36812</c:v>
                </c:pt>
                <c:pt idx="2">
                  <c:v>42571</c:v>
                </c:pt>
                <c:pt idx="3">
                  <c:v>58244</c:v>
                </c:pt>
                <c:pt idx="4">
                  <c:v>65389</c:v>
                </c:pt>
                <c:pt idx="5">
                  <c:v>79979</c:v>
                </c:pt>
                <c:pt idx="6">
                  <c:v>92783</c:v>
                </c:pt>
                <c:pt idx="7">
                  <c:v>70268</c:v>
                </c:pt>
                <c:pt idx="8">
                  <c:v>126037</c:v>
                </c:pt>
                <c:pt idx="9">
                  <c:v>137912</c:v>
                </c:pt>
                <c:pt idx="10">
                  <c:v>136511</c:v>
                </c:pt>
                <c:pt idx="11">
                  <c:v>88143</c:v>
                </c:pt>
                <c:pt idx="12">
                  <c:v>81810</c:v>
                </c:pt>
                <c:pt idx="13">
                  <c:v>78163</c:v>
                </c:pt>
                <c:pt idx="14">
                  <c:v>78825</c:v>
                </c:pt>
                <c:pt idx="15">
                  <c:v>73003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D03-45F3-9558-96199874A163}"/>
            </c:ext>
          </c:extLst>
        </c:ser>
        <c:ser>
          <c:idx val="1"/>
          <c:order val="1"/>
          <c:tx>
            <c:strRef>
              <c:f>'3.1.1_EROG PUB NA'!$C$17</c:f>
              <c:strCache>
                <c:ptCount val="1"/>
                <c:pt idx="0">
                  <c:v>Hospitales del día</c:v>
                </c:pt>
              </c:strCache>
            </c:strRef>
          </c:tx>
          <c:spPr>
            <a:solidFill>
              <a:srgbClr val="DAEEF9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dLbl>
              <c:idx val="9"/>
              <c:layout>
                <c:manualLayout>
                  <c:x val="-1.2669683348200259E-3"/>
                  <c:y val="-1.0594995599827155E-1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8D03-45F3-9558-96199874A16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'3.1.1_EROG PUB NA'!$D$17:$S$17</c:f>
              <c:numCache>
                <c:formatCode>_ * #,##0_ ;_ * \-#,##0_ ;_ * "-"??_ ;_ @_ </c:formatCode>
                <c:ptCount val="16"/>
                <c:pt idx="0">
                  <c:v>48098</c:v>
                </c:pt>
                <c:pt idx="1">
                  <c:v>57325</c:v>
                </c:pt>
                <c:pt idx="2">
                  <c:v>65441</c:v>
                </c:pt>
                <c:pt idx="3">
                  <c:v>94576</c:v>
                </c:pt>
                <c:pt idx="4">
                  <c:v>110637</c:v>
                </c:pt>
                <c:pt idx="5">
                  <c:v>132679</c:v>
                </c:pt>
                <c:pt idx="6">
                  <c:v>142767</c:v>
                </c:pt>
                <c:pt idx="7">
                  <c:v>125720</c:v>
                </c:pt>
                <c:pt idx="8">
                  <c:v>230796</c:v>
                </c:pt>
                <c:pt idx="9">
                  <c:v>254723</c:v>
                </c:pt>
                <c:pt idx="10">
                  <c:v>253421</c:v>
                </c:pt>
                <c:pt idx="11">
                  <c:v>315288</c:v>
                </c:pt>
                <c:pt idx="12">
                  <c:v>347889</c:v>
                </c:pt>
                <c:pt idx="13">
                  <c:v>446873</c:v>
                </c:pt>
                <c:pt idx="14">
                  <c:v>548910</c:v>
                </c:pt>
                <c:pt idx="15">
                  <c:v>559427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D03-45F3-9558-96199874A163}"/>
            </c:ext>
          </c:extLst>
        </c:ser>
        <c:ser>
          <c:idx val="2"/>
          <c:order val="2"/>
          <c:tx>
            <c:strRef>
              <c:f>'3.1.1_EROG PUB NA'!$C$18</c:f>
              <c:strCache>
                <c:ptCount val="1"/>
                <c:pt idx="0">
                  <c:v>Hospitales básicos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solidFill>
                <a:schemeClr val="accent3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'3.1.1_EROG PUB NA'!$D$18:$S$18</c:f>
              <c:numCache>
                <c:formatCode>_ * #,##0_ ;_ * \-#,##0_ ;_ * "-"??_ ;_ @_ </c:formatCode>
                <c:ptCount val="16"/>
                <c:pt idx="0">
                  <c:v>66743</c:v>
                </c:pt>
                <c:pt idx="1">
                  <c:v>87520</c:v>
                </c:pt>
                <c:pt idx="2">
                  <c:v>106853</c:v>
                </c:pt>
                <c:pt idx="3">
                  <c:v>130710</c:v>
                </c:pt>
                <c:pt idx="4">
                  <c:v>150616</c:v>
                </c:pt>
                <c:pt idx="5">
                  <c:v>182893</c:v>
                </c:pt>
                <c:pt idx="6">
                  <c:v>216119</c:v>
                </c:pt>
                <c:pt idx="7">
                  <c:v>260247</c:v>
                </c:pt>
                <c:pt idx="8">
                  <c:v>275783</c:v>
                </c:pt>
                <c:pt idx="9">
                  <c:v>282466</c:v>
                </c:pt>
                <c:pt idx="10">
                  <c:v>327415</c:v>
                </c:pt>
                <c:pt idx="11">
                  <c:v>338470</c:v>
                </c:pt>
                <c:pt idx="12">
                  <c:v>346621</c:v>
                </c:pt>
                <c:pt idx="13">
                  <c:v>235880</c:v>
                </c:pt>
                <c:pt idx="14">
                  <c:v>258285</c:v>
                </c:pt>
                <c:pt idx="15">
                  <c:v>251361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D03-45F3-9558-96199874A163}"/>
            </c:ext>
          </c:extLst>
        </c:ser>
        <c:ser>
          <c:idx val="3"/>
          <c:order val="3"/>
          <c:tx>
            <c:strRef>
              <c:f>'3.1.1_EROG PUB NA'!$C$19</c:f>
              <c:strCache>
                <c:ptCount val="1"/>
                <c:pt idx="0">
                  <c:v>Hospitales generales</c:v>
                </c:pt>
              </c:strCache>
            </c:strRef>
          </c:tx>
          <c:spPr>
            <a:solidFill>
              <a:srgbClr val="FFD1D1"/>
            </a:solidFill>
            <a:ln>
              <a:solidFill>
                <a:srgbClr val="FF9999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'3.1.1_EROG PUB NA'!$D$19:$S$19</c:f>
              <c:numCache>
                <c:formatCode>_ * #,##0_ ;_ * \-#,##0_ ;_ * "-"??_ ;_ @_ </c:formatCode>
                <c:ptCount val="16"/>
                <c:pt idx="0">
                  <c:v>210931</c:v>
                </c:pt>
                <c:pt idx="1">
                  <c:v>271243</c:v>
                </c:pt>
                <c:pt idx="2">
                  <c:v>337663</c:v>
                </c:pt>
                <c:pt idx="3">
                  <c:v>417696</c:v>
                </c:pt>
                <c:pt idx="4">
                  <c:v>503163</c:v>
                </c:pt>
                <c:pt idx="5">
                  <c:v>600016</c:v>
                </c:pt>
                <c:pt idx="6">
                  <c:v>694235</c:v>
                </c:pt>
                <c:pt idx="7">
                  <c:v>837338</c:v>
                </c:pt>
                <c:pt idx="8">
                  <c:v>1045955</c:v>
                </c:pt>
                <c:pt idx="9">
                  <c:v>1094569</c:v>
                </c:pt>
                <c:pt idx="10">
                  <c:v>1377654</c:v>
                </c:pt>
                <c:pt idx="11">
                  <c:v>1489053</c:v>
                </c:pt>
                <c:pt idx="12">
                  <c:v>1457150</c:v>
                </c:pt>
                <c:pt idx="13">
                  <c:v>1371616</c:v>
                </c:pt>
                <c:pt idx="14">
                  <c:v>1417731</c:v>
                </c:pt>
                <c:pt idx="15">
                  <c:v>1250646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8D03-45F3-9558-96199874A16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1369771264"/>
        <c:axId val="1369759840"/>
      </c:barChart>
      <c:catAx>
        <c:axId val="1369771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69759840"/>
        <c:crosses val="autoZero"/>
        <c:auto val="1"/>
        <c:lblAlgn val="ctr"/>
        <c:lblOffset val="100"/>
        <c:noMultiLvlLbl val="0"/>
      </c:catAx>
      <c:valAx>
        <c:axId val="1369759840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1369771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38286191885746"/>
          <c:y val="0.92441752258079779"/>
          <c:w val="0.48021606498889124"/>
          <c:h val="5.82450116106414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352877489578509"/>
          <c:y val="1.9063397834741768E-2"/>
          <c:w val="0.64694505441277883"/>
          <c:h val="0.9675547033609189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'3.1.2_EROG PRIV NA'!$H$34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'3.1.2_EROG PRIV NA'!$E$37:$E$41</c:f>
              <c:strCache>
                <c:ptCount val="5"/>
                <c:pt idx="0">
                  <c:v>Primer nivel de atención</c:v>
                </c:pt>
                <c:pt idx="1">
                  <c:v>Segundo nivel de atención</c:v>
                </c:pt>
                <c:pt idx="2">
                  <c:v>Tercer nivel de atención</c:v>
                </c:pt>
                <c:pt idx="3">
                  <c:v>Otros servicios de apoyo a la salud</c:v>
                </c:pt>
                <c:pt idx="4">
                  <c:v>Establecimientos de atención residencial</c:v>
                </c:pt>
              </c:strCache>
            </c:strRef>
          </c:cat>
          <c:val>
            <c:numRef>
              <c:f>'3.1.2_EROG PRIV NA'!$I$37:$I$41</c:f>
              <c:numCache>
                <c:formatCode>0.0%</c:formatCode>
                <c:ptCount val="5"/>
                <c:pt idx="0">
                  <c:v>0.1162405560542138</c:v>
                </c:pt>
                <c:pt idx="1">
                  <c:v>0.27516621095485255</c:v>
                </c:pt>
                <c:pt idx="2">
                  <c:v>0.43661315754731</c:v>
                </c:pt>
                <c:pt idx="3">
                  <c:v>0.1535235393903564</c:v>
                </c:pt>
                <c:pt idx="4">
                  <c:v>1.8456536053267216E-2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2A-40F7-A1FD-61BE8D1E059E}"/>
            </c:ext>
          </c:extLst>
        </c:ser>
        <c:ser>
          <c:idx val="1"/>
          <c:order val="1"/>
          <c:tx>
            <c:strRef>
              <c:f>'3.1.2_EROG PRIV NA'!$J$34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'3.1.2_EROG PRIV NA'!$E$37:$E$41</c:f>
              <c:strCache>
                <c:ptCount val="5"/>
                <c:pt idx="0">
                  <c:v>Primer nivel de atención</c:v>
                </c:pt>
                <c:pt idx="1">
                  <c:v>Segundo nivel de atención</c:v>
                </c:pt>
                <c:pt idx="2">
                  <c:v>Tercer nivel de atención</c:v>
                </c:pt>
                <c:pt idx="3">
                  <c:v>Otros servicios de apoyo a la salud</c:v>
                </c:pt>
                <c:pt idx="4">
                  <c:v>Establecimientos de atención residencial</c:v>
                </c:pt>
              </c:strCache>
            </c:strRef>
          </c:cat>
          <c:val>
            <c:numRef>
              <c:f>'3.1.2_EROG PRIV NA'!$K$37:$K$41</c:f>
              <c:numCache>
                <c:formatCode>0.0%</c:formatCode>
                <c:ptCount val="5"/>
                <c:pt idx="0">
                  <c:v>0.11297822145158806</c:v>
                </c:pt>
                <c:pt idx="1">
                  <c:v>0.28078292059163962</c:v>
                </c:pt>
                <c:pt idx="2">
                  <c:v>0.4408623426770184</c:v>
                </c:pt>
                <c:pt idx="3">
                  <c:v>0.1448008119108728</c:v>
                </c:pt>
                <c:pt idx="4">
                  <c:v>2.0575703368881121E-2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DF5-4952-AD6C-05C0009A1C9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7"/>
        <c:axId val="1369763104"/>
        <c:axId val="1369761472"/>
      </c:barChart>
      <c:catAx>
        <c:axId val="13697631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1369761472"/>
        <c:crosses val="autoZero"/>
        <c:auto val="1"/>
        <c:lblAlgn val="ctr"/>
        <c:lblOffset val="100"/>
        <c:noMultiLvlLbl val="0"/>
      </c:catAx>
      <c:valAx>
        <c:axId val="1369761472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369763104"/>
        <c:crosses val="autoZero"/>
        <c:crossBetween val="between"/>
      </c:valAx>
      <c:spPr>
        <a:ln>
          <a:noFill/>
        </a:ln>
      </c:spPr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3"/>
          <c:order val="0"/>
          <c:tx>
            <c:strRef>
              <c:f>'3.1.2_EROG PRIV NA'!$C$15</c:f>
              <c:strCache>
                <c:ptCount val="1"/>
                <c:pt idx="0">
                  <c:v>Consultorios de especialidades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'3.1.2_EROG PRIV NA'!$D$15:$S$15</c:f>
              <c:numCache>
                <c:formatCode>_ * #,##0_ ;_ * \-#,##0_ ;_ * "-"??_ ;_ @_ </c:formatCode>
                <c:ptCount val="16"/>
                <c:pt idx="0">
                  <c:v>45694</c:v>
                </c:pt>
                <c:pt idx="1">
                  <c:v>50686</c:v>
                </c:pt>
                <c:pt idx="2">
                  <c:v>56808</c:v>
                </c:pt>
                <c:pt idx="3">
                  <c:v>46558</c:v>
                </c:pt>
                <c:pt idx="4">
                  <c:v>60418</c:v>
                </c:pt>
                <c:pt idx="5">
                  <c:v>66978</c:v>
                </c:pt>
                <c:pt idx="6">
                  <c:v>55574</c:v>
                </c:pt>
                <c:pt idx="7">
                  <c:v>59212</c:v>
                </c:pt>
                <c:pt idx="8">
                  <c:v>61999</c:v>
                </c:pt>
                <c:pt idx="9">
                  <c:v>71907</c:v>
                </c:pt>
                <c:pt idx="10">
                  <c:v>60302</c:v>
                </c:pt>
                <c:pt idx="11">
                  <c:v>69597</c:v>
                </c:pt>
                <c:pt idx="12">
                  <c:v>75789</c:v>
                </c:pt>
                <c:pt idx="13">
                  <c:v>83351</c:v>
                </c:pt>
                <c:pt idx="14">
                  <c:v>95799</c:v>
                </c:pt>
                <c:pt idx="15">
                  <c:v>107347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94E-4CF8-8453-F183F0E4863B}"/>
            </c:ext>
          </c:extLst>
        </c:ser>
        <c:ser>
          <c:idx val="4"/>
          <c:order val="1"/>
          <c:tx>
            <c:strRef>
              <c:f>'3.1.2_EROG PRIV NA'!$C$16</c:f>
              <c:strCache>
                <c:ptCount val="1"/>
                <c:pt idx="0">
                  <c:v>Centros de especialidades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'3.1.2_EROG PRIV NA'!$D$16:$S$16</c:f>
              <c:numCache>
                <c:formatCode>_ * #,##0_ ;_ * \-#,##0_ ;_ * "-"??_ ;_ @_ </c:formatCode>
                <c:ptCount val="16"/>
                <c:pt idx="0">
                  <c:v>32215</c:v>
                </c:pt>
                <c:pt idx="1">
                  <c:v>40844</c:v>
                </c:pt>
                <c:pt idx="2">
                  <c:v>47105</c:v>
                </c:pt>
                <c:pt idx="3">
                  <c:v>59727</c:v>
                </c:pt>
                <c:pt idx="4">
                  <c:v>70531</c:v>
                </c:pt>
                <c:pt idx="5">
                  <c:v>88253</c:v>
                </c:pt>
                <c:pt idx="6">
                  <c:v>98222</c:v>
                </c:pt>
                <c:pt idx="7">
                  <c:v>101288</c:v>
                </c:pt>
                <c:pt idx="8">
                  <c:v>149555</c:v>
                </c:pt>
                <c:pt idx="9">
                  <c:v>125766</c:v>
                </c:pt>
                <c:pt idx="10">
                  <c:v>125423</c:v>
                </c:pt>
                <c:pt idx="11">
                  <c:v>129902</c:v>
                </c:pt>
                <c:pt idx="12">
                  <c:v>142334</c:v>
                </c:pt>
                <c:pt idx="13">
                  <c:v>176821</c:v>
                </c:pt>
                <c:pt idx="14">
                  <c:v>198393</c:v>
                </c:pt>
                <c:pt idx="15">
                  <c:v>224739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94E-4CF8-8453-F183F0E4863B}"/>
            </c:ext>
          </c:extLst>
        </c:ser>
        <c:ser>
          <c:idx val="0"/>
          <c:order val="2"/>
          <c:tx>
            <c:strRef>
              <c:f>'3.1.2_EROG PRIV NA'!$C$17</c:f>
              <c:strCache>
                <c:ptCount val="1"/>
                <c:pt idx="0">
                  <c:v>Hospitales del día</c:v>
                </c:pt>
              </c:strCache>
            </c:strRef>
          </c:tx>
          <c:spPr>
            <a:solidFill>
              <a:srgbClr val="FFD1D1"/>
            </a:solidFill>
            <a:ln>
              <a:solidFill>
                <a:srgbClr val="FF9999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'3.1.2_EROG PRIV NA'!$D$17:$S$17</c:f>
              <c:numCache>
                <c:formatCode>_ * #,##0_ ;_ * \-#,##0_ ;_ * "-"??_ ;_ @_ </c:formatCode>
                <c:ptCount val="16"/>
                <c:pt idx="0">
                  <c:v>10100</c:v>
                </c:pt>
                <c:pt idx="1">
                  <c:v>12785</c:v>
                </c:pt>
                <c:pt idx="2">
                  <c:v>14550</c:v>
                </c:pt>
                <c:pt idx="3">
                  <c:v>18645</c:v>
                </c:pt>
                <c:pt idx="4">
                  <c:v>22178</c:v>
                </c:pt>
                <c:pt idx="5">
                  <c:v>28249</c:v>
                </c:pt>
                <c:pt idx="6">
                  <c:v>31259</c:v>
                </c:pt>
                <c:pt idx="7">
                  <c:v>31747</c:v>
                </c:pt>
                <c:pt idx="8">
                  <c:v>47847</c:v>
                </c:pt>
                <c:pt idx="9">
                  <c:v>39982</c:v>
                </c:pt>
                <c:pt idx="10">
                  <c:v>39857</c:v>
                </c:pt>
                <c:pt idx="11">
                  <c:v>42776</c:v>
                </c:pt>
                <c:pt idx="12">
                  <c:v>54942</c:v>
                </c:pt>
                <c:pt idx="13">
                  <c:v>60533</c:v>
                </c:pt>
                <c:pt idx="14">
                  <c:v>67661</c:v>
                </c:pt>
                <c:pt idx="15">
                  <c:v>76286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94E-4CF8-8453-F183F0E4863B}"/>
            </c:ext>
          </c:extLst>
        </c:ser>
        <c:ser>
          <c:idx val="1"/>
          <c:order val="3"/>
          <c:tx>
            <c:strRef>
              <c:f>'3.1.2_EROG PRIV NA'!$C$18</c:f>
              <c:strCache>
                <c:ptCount val="1"/>
                <c:pt idx="0">
                  <c:v>Centros de atención ambulatoria en salud mental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'3.1.2_EROG PRIV NA'!$D$18:$S$18</c:f>
              <c:numCache>
                <c:formatCode>_ * #,##0_ ;_ * \-#,##0_ ;_ * "-"??_ ;_ @_ </c:formatCode>
                <c:ptCount val="16"/>
                <c:pt idx="0">
                  <c:v>567</c:v>
                </c:pt>
                <c:pt idx="1">
                  <c:v>730</c:v>
                </c:pt>
                <c:pt idx="2">
                  <c:v>915</c:v>
                </c:pt>
                <c:pt idx="3">
                  <c:v>1087</c:v>
                </c:pt>
                <c:pt idx="4">
                  <c:v>1220</c:v>
                </c:pt>
                <c:pt idx="5">
                  <c:v>1330</c:v>
                </c:pt>
                <c:pt idx="6">
                  <c:v>1553</c:v>
                </c:pt>
                <c:pt idx="7">
                  <c:v>1792</c:v>
                </c:pt>
                <c:pt idx="8">
                  <c:v>1933</c:v>
                </c:pt>
                <c:pt idx="9">
                  <c:v>1571</c:v>
                </c:pt>
                <c:pt idx="10">
                  <c:v>1364</c:v>
                </c:pt>
                <c:pt idx="11">
                  <c:v>2464</c:v>
                </c:pt>
                <c:pt idx="12">
                  <c:v>1375</c:v>
                </c:pt>
                <c:pt idx="13">
                  <c:v>925</c:v>
                </c:pt>
                <c:pt idx="14">
                  <c:v>1033</c:v>
                </c:pt>
                <c:pt idx="15">
                  <c:v>1085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94E-4CF8-8453-F183F0E4863B}"/>
            </c:ext>
          </c:extLst>
        </c:ser>
        <c:ser>
          <c:idx val="2"/>
          <c:order val="4"/>
          <c:tx>
            <c:strRef>
              <c:f>'3.1.2_EROG PRIV NA'!$C$19</c:f>
              <c:strCache>
                <c:ptCount val="1"/>
                <c:pt idx="0">
                  <c:v>Hospitales básicos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solidFill>
                <a:schemeClr val="accent3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'3.1.2_EROG PRIV NA'!$D$19:$S$19</c:f>
              <c:numCache>
                <c:formatCode>_ * #,##0_ ;_ * \-#,##0_ ;_ * "-"??_ ;_ @_ </c:formatCode>
                <c:ptCount val="16"/>
                <c:pt idx="0">
                  <c:v>19724</c:v>
                </c:pt>
                <c:pt idx="1">
                  <c:v>23559</c:v>
                </c:pt>
                <c:pt idx="2">
                  <c:v>32047</c:v>
                </c:pt>
                <c:pt idx="3">
                  <c:v>42444</c:v>
                </c:pt>
                <c:pt idx="4">
                  <c:v>48598</c:v>
                </c:pt>
                <c:pt idx="5">
                  <c:v>54624</c:v>
                </c:pt>
                <c:pt idx="6">
                  <c:v>65887</c:v>
                </c:pt>
                <c:pt idx="7">
                  <c:v>73154</c:v>
                </c:pt>
                <c:pt idx="8">
                  <c:v>66990</c:v>
                </c:pt>
                <c:pt idx="9">
                  <c:v>76918</c:v>
                </c:pt>
                <c:pt idx="10">
                  <c:v>73549</c:v>
                </c:pt>
                <c:pt idx="11">
                  <c:v>89903</c:v>
                </c:pt>
                <c:pt idx="12">
                  <c:v>92000</c:v>
                </c:pt>
                <c:pt idx="13">
                  <c:v>93254</c:v>
                </c:pt>
                <c:pt idx="14">
                  <c:v>91904</c:v>
                </c:pt>
                <c:pt idx="15">
                  <c:v>92066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94E-4CF8-8453-F183F0E4863B}"/>
            </c:ext>
          </c:extLst>
        </c:ser>
        <c:ser>
          <c:idx val="5"/>
          <c:order val="5"/>
          <c:tx>
            <c:strRef>
              <c:f>'3.1.2_EROG PRIV NA'!$C$20</c:f>
              <c:strCache>
                <c:ptCount val="1"/>
                <c:pt idx="0">
                  <c:v>Hospitales generales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solidFill>
                <a:schemeClr val="accent4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'3.1.2_EROG PRIV NA'!$D$20:$S$20</c:f>
              <c:numCache>
                <c:formatCode>_ * #,##0_ ;_ * \-#,##0_ ;_ * "-"??_ ;_ @_ </c:formatCode>
                <c:ptCount val="16"/>
                <c:pt idx="0">
                  <c:v>68609</c:v>
                </c:pt>
                <c:pt idx="1">
                  <c:v>81657</c:v>
                </c:pt>
                <c:pt idx="2">
                  <c:v>111152</c:v>
                </c:pt>
                <c:pt idx="3">
                  <c:v>148178</c:v>
                </c:pt>
                <c:pt idx="4">
                  <c:v>170034</c:v>
                </c:pt>
                <c:pt idx="5">
                  <c:v>192142</c:v>
                </c:pt>
                <c:pt idx="6">
                  <c:v>231644</c:v>
                </c:pt>
                <c:pt idx="7">
                  <c:v>255988</c:v>
                </c:pt>
                <c:pt idx="8">
                  <c:v>294124</c:v>
                </c:pt>
                <c:pt idx="9">
                  <c:v>236310</c:v>
                </c:pt>
                <c:pt idx="10">
                  <c:v>205827</c:v>
                </c:pt>
                <c:pt idx="11">
                  <c:v>180259</c:v>
                </c:pt>
                <c:pt idx="12">
                  <c:v>191735</c:v>
                </c:pt>
                <c:pt idx="13">
                  <c:v>233702</c:v>
                </c:pt>
                <c:pt idx="14">
                  <c:v>207999</c:v>
                </c:pt>
                <c:pt idx="15">
                  <c:v>234956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794E-4CF8-8453-F183F0E486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1369769088"/>
        <c:axId val="1369775072"/>
      </c:barChart>
      <c:catAx>
        <c:axId val="1369769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69775072"/>
        <c:crosses val="autoZero"/>
        <c:auto val="1"/>
        <c:lblAlgn val="ctr"/>
        <c:lblOffset val="100"/>
        <c:noMultiLvlLbl val="0"/>
      </c:catAx>
      <c:valAx>
        <c:axId val="1369775072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1369769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9381147119109933E-2"/>
          <c:y val="0.92984727628739405"/>
          <c:w val="0.78217544503866532"/>
          <c:h val="5.40607604656363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'3.1.2_EROG PRIV NA'!$C$21</c:f>
              <c:strCache>
                <c:ptCount val="1"/>
                <c:pt idx="0">
                  <c:v>Centros especializados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9624-4AA8-826F-7D5BDADEAF02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624-4AA8-826F-7D5BDADEAF02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9624-4AA8-826F-7D5BDADEAF02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624-4AA8-826F-7D5BDADEAF02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9624-4AA8-826F-7D5BDADEAF02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'3.1.2_EROG PRIV NA'!$D$21:$S$21</c:f>
              <c:numCache>
                <c:formatCode>_ * #,##0_ ;_ * \-#,##0_ ;_ * "-"??_ ;_ @_ </c:formatCode>
                <c:ptCount val="16"/>
                <c:pt idx="0">
                  <c:v>39243</c:v>
                </c:pt>
                <c:pt idx="1">
                  <c:v>49745</c:v>
                </c:pt>
                <c:pt idx="2">
                  <c:v>57253</c:v>
                </c:pt>
                <c:pt idx="3">
                  <c:v>72715</c:v>
                </c:pt>
                <c:pt idx="4">
                  <c:v>85957</c:v>
                </c:pt>
                <c:pt idx="5">
                  <c:v>107854</c:v>
                </c:pt>
                <c:pt idx="6">
                  <c:v>119934</c:v>
                </c:pt>
                <c:pt idx="7">
                  <c:v>123384</c:v>
                </c:pt>
                <c:pt idx="8">
                  <c:v>158503</c:v>
                </c:pt>
                <c:pt idx="9">
                  <c:v>172145</c:v>
                </c:pt>
                <c:pt idx="10">
                  <c:v>168860</c:v>
                </c:pt>
                <c:pt idx="11">
                  <c:v>206912</c:v>
                </c:pt>
                <c:pt idx="12">
                  <c:v>227771</c:v>
                </c:pt>
                <c:pt idx="13">
                  <c:v>230538</c:v>
                </c:pt>
                <c:pt idx="14">
                  <c:v>259078</c:v>
                </c:pt>
                <c:pt idx="15">
                  <c:v>280446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9624-4AA8-826F-7D5BDADEAF02}"/>
            </c:ext>
          </c:extLst>
        </c:ser>
        <c:ser>
          <c:idx val="1"/>
          <c:order val="1"/>
          <c:tx>
            <c:strRef>
              <c:f>'3.1.2_EROG PRIV NA'!$C$22</c:f>
              <c:strCache>
                <c:ptCount val="1"/>
                <c:pt idx="0">
                  <c:v>Hospitales especializados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'3.1.2_EROG PRIV NA'!$D$22:$S$22</c:f>
              <c:numCache>
                <c:formatCode>_ * #,##0_ ;_ * \-#,##0_ ;_ * "-"??_ ;_ @_ </c:formatCode>
                <c:ptCount val="16"/>
                <c:pt idx="0">
                  <c:v>79755</c:v>
                </c:pt>
                <c:pt idx="1">
                  <c:v>101213</c:v>
                </c:pt>
                <c:pt idx="2">
                  <c:v>136382</c:v>
                </c:pt>
                <c:pt idx="3">
                  <c:v>160626</c:v>
                </c:pt>
                <c:pt idx="4">
                  <c:v>176279</c:v>
                </c:pt>
                <c:pt idx="5">
                  <c:v>176854</c:v>
                </c:pt>
                <c:pt idx="6">
                  <c:v>215859</c:v>
                </c:pt>
                <c:pt idx="7">
                  <c:v>264281</c:v>
                </c:pt>
                <c:pt idx="8">
                  <c:v>250703</c:v>
                </c:pt>
                <c:pt idx="9">
                  <c:v>328124</c:v>
                </c:pt>
                <c:pt idx="10">
                  <c:v>288063</c:v>
                </c:pt>
                <c:pt idx="11">
                  <c:v>297082</c:v>
                </c:pt>
                <c:pt idx="12">
                  <c:v>316536</c:v>
                </c:pt>
                <c:pt idx="13">
                  <c:v>330429</c:v>
                </c:pt>
                <c:pt idx="14">
                  <c:v>341947</c:v>
                </c:pt>
                <c:pt idx="15">
                  <c:v>441897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9624-4AA8-826F-7D5BDADEAF02}"/>
            </c:ext>
          </c:extLst>
        </c:ser>
        <c:ser>
          <c:idx val="2"/>
          <c:order val="2"/>
          <c:tx>
            <c:strRef>
              <c:f>'3.1.2_EROG PRIV NA'!$C$23</c:f>
              <c:strCache>
                <c:ptCount val="1"/>
                <c:pt idx="0">
                  <c:v>Hospitales de especialidades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FB5B7B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'3.1.2_EROG PRIV NA'!$D$23:$S$23</c:f>
              <c:numCache>
                <c:formatCode>_ * #,##0_ ;_ * \-#,##0_ ;_ * "-"??_ ;_ @_ </c:formatCode>
                <c:ptCount val="16"/>
                <c:pt idx="0">
                  <c:v>124427</c:v>
                </c:pt>
                <c:pt idx="1">
                  <c:v>147976</c:v>
                </c:pt>
                <c:pt idx="2">
                  <c:v>201447</c:v>
                </c:pt>
                <c:pt idx="3">
                  <c:v>268943</c:v>
                </c:pt>
                <c:pt idx="4">
                  <c:v>308767</c:v>
                </c:pt>
                <c:pt idx="5">
                  <c:v>349322</c:v>
                </c:pt>
                <c:pt idx="6">
                  <c:v>421091</c:v>
                </c:pt>
                <c:pt idx="7">
                  <c:v>464870</c:v>
                </c:pt>
                <c:pt idx="8">
                  <c:v>442160</c:v>
                </c:pt>
                <c:pt idx="9">
                  <c:v>321981</c:v>
                </c:pt>
                <c:pt idx="10">
                  <c:v>324048</c:v>
                </c:pt>
                <c:pt idx="11">
                  <c:v>385287</c:v>
                </c:pt>
                <c:pt idx="12">
                  <c:v>505100</c:v>
                </c:pt>
                <c:pt idx="13">
                  <c:v>380252</c:v>
                </c:pt>
                <c:pt idx="14">
                  <c:v>450639</c:v>
                </c:pt>
                <c:pt idx="15">
                  <c:v>434016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9624-4AA8-826F-7D5BDADEAF0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1369767456"/>
        <c:axId val="1369773440"/>
      </c:barChart>
      <c:catAx>
        <c:axId val="136976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69773440"/>
        <c:crosses val="autoZero"/>
        <c:auto val="1"/>
        <c:lblAlgn val="ctr"/>
        <c:lblOffset val="100"/>
        <c:noMultiLvlLbl val="0"/>
      </c:catAx>
      <c:valAx>
        <c:axId val="1369773440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136976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683553987928168"/>
          <c:y val="0.93024820362242444"/>
          <c:w val="0.46102918602051718"/>
          <c:h val="5.37517997371549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'3.1.2_EROG PRIV NA'!$C$24</c:f>
              <c:strCache>
                <c:ptCount val="1"/>
                <c:pt idx="0">
                  <c:v>Establecimientos de laboratorios, radíología e imagen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B3CA-462F-81CF-3C5EFFFA25E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3CA-462F-81CF-3C5EFFFA25E3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3CA-462F-81CF-3C5EFFFA25E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3CA-462F-81CF-3C5EFFFA25E3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B3CA-462F-81CF-3C5EFFFA25E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'3.1.2_EROG PRIV NA'!$D$24:$S$24</c:f>
              <c:numCache>
                <c:formatCode>_ * #,##0_ ;_ * \-#,##0_ ;_ * "-"??_ ;_ @_ </c:formatCode>
                <c:ptCount val="16"/>
                <c:pt idx="0">
                  <c:v>46900</c:v>
                </c:pt>
                <c:pt idx="1">
                  <c:v>63372</c:v>
                </c:pt>
                <c:pt idx="2">
                  <c:v>75280</c:v>
                </c:pt>
                <c:pt idx="3">
                  <c:v>92979</c:v>
                </c:pt>
                <c:pt idx="4">
                  <c:v>104825</c:v>
                </c:pt>
                <c:pt idx="5">
                  <c:v>128119</c:v>
                </c:pt>
                <c:pt idx="6">
                  <c:v>150497</c:v>
                </c:pt>
                <c:pt idx="7">
                  <c:v>162060</c:v>
                </c:pt>
                <c:pt idx="8">
                  <c:v>146651</c:v>
                </c:pt>
                <c:pt idx="9">
                  <c:v>136220</c:v>
                </c:pt>
                <c:pt idx="10">
                  <c:v>142291</c:v>
                </c:pt>
                <c:pt idx="11">
                  <c:v>158525</c:v>
                </c:pt>
                <c:pt idx="12">
                  <c:v>169306</c:v>
                </c:pt>
                <c:pt idx="13">
                  <c:v>234456</c:v>
                </c:pt>
                <c:pt idx="14">
                  <c:v>282898</c:v>
                </c:pt>
                <c:pt idx="15">
                  <c:v>264645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B3CA-462F-81CF-3C5EFFFA25E3}"/>
            </c:ext>
          </c:extLst>
        </c:ser>
        <c:ser>
          <c:idx val="1"/>
          <c:order val="1"/>
          <c:tx>
            <c:strRef>
              <c:f>'3.1.2_EROG PRIV NA'!$C$25</c:f>
              <c:strCache>
                <c:ptCount val="1"/>
                <c:pt idx="0">
                  <c:v>Establecimientos de bancos de sangre, tejidos y células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268C8A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'3.1.2_EROG PRIV NA'!$D$25:$S$25</c:f>
              <c:numCache>
                <c:formatCode>_ * #,##0_ ;_ * \-#,##0_ ;_ * "-"??_ ;_ @_ </c:formatCode>
                <c:ptCount val="16"/>
                <c:pt idx="0">
                  <c:v>12596</c:v>
                </c:pt>
                <c:pt idx="1">
                  <c:v>14253</c:v>
                </c:pt>
                <c:pt idx="2">
                  <c:v>20085</c:v>
                </c:pt>
                <c:pt idx="3">
                  <c:v>20633</c:v>
                </c:pt>
                <c:pt idx="4">
                  <c:v>28425</c:v>
                </c:pt>
                <c:pt idx="5">
                  <c:v>20830</c:v>
                </c:pt>
                <c:pt idx="6">
                  <c:v>30832</c:v>
                </c:pt>
                <c:pt idx="7">
                  <c:v>36405</c:v>
                </c:pt>
                <c:pt idx="8">
                  <c:v>44463</c:v>
                </c:pt>
                <c:pt idx="9">
                  <c:v>45775</c:v>
                </c:pt>
                <c:pt idx="10">
                  <c:v>39081</c:v>
                </c:pt>
                <c:pt idx="11">
                  <c:v>35844</c:v>
                </c:pt>
                <c:pt idx="12">
                  <c:v>41187</c:v>
                </c:pt>
                <c:pt idx="13">
                  <c:v>36628</c:v>
                </c:pt>
                <c:pt idx="14">
                  <c:v>42430</c:v>
                </c:pt>
                <c:pt idx="15">
                  <c:v>44637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B3CA-462F-81CF-3C5EFFFA25E3}"/>
            </c:ext>
          </c:extLst>
        </c:ser>
        <c:ser>
          <c:idx val="2"/>
          <c:order val="2"/>
          <c:tx>
            <c:strRef>
              <c:f>'3.1.2_EROG PRIV NA'!$C$26</c:f>
              <c:strCache>
                <c:ptCount val="1"/>
                <c:pt idx="0">
                  <c:v>Otros establecimientos de apoyo a la salud</c:v>
                </c:pt>
              </c:strCache>
            </c:strRef>
          </c:tx>
          <c:spPr>
            <a:solidFill>
              <a:srgbClr val="BCF2E5"/>
            </a:solidFill>
            <a:ln>
              <a:solidFill>
                <a:srgbClr val="28CAA3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NA'!$D$8:$S$8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'3.1.2_EROG PRIV NA'!$D$26:$S$26</c:f>
              <c:numCache>
                <c:formatCode>_ * #,##0_ ;_ * \-#,##0_ ;_ * "-"??_ ;_ @_ </c:formatCode>
                <c:ptCount val="16"/>
                <c:pt idx="0">
                  <c:v>9606</c:v>
                </c:pt>
                <c:pt idx="1">
                  <c:v>11840</c:v>
                </c:pt>
                <c:pt idx="2">
                  <c:v>12886</c:v>
                </c:pt>
                <c:pt idx="3">
                  <c:v>14795</c:v>
                </c:pt>
                <c:pt idx="4">
                  <c:v>17524</c:v>
                </c:pt>
                <c:pt idx="5">
                  <c:v>17988</c:v>
                </c:pt>
                <c:pt idx="6">
                  <c:v>18625</c:v>
                </c:pt>
                <c:pt idx="7">
                  <c:v>21726</c:v>
                </c:pt>
                <c:pt idx="8">
                  <c:v>28452</c:v>
                </c:pt>
                <c:pt idx="9">
                  <c:v>30108</c:v>
                </c:pt>
                <c:pt idx="10">
                  <c:v>29909</c:v>
                </c:pt>
                <c:pt idx="11">
                  <c:v>41087</c:v>
                </c:pt>
                <c:pt idx="12">
                  <c:v>41910</c:v>
                </c:pt>
                <c:pt idx="13">
                  <c:v>46491</c:v>
                </c:pt>
                <c:pt idx="14">
                  <c:v>44462</c:v>
                </c:pt>
                <c:pt idx="15">
                  <c:v>70523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B3CA-462F-81CF-3C5EFFFA25E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1369762560"/>
        <c:axId val="1369763648"/>
      </c:barChart>
      <c:catAx>
        <c:axId val="1369762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69763648"/>
        <c:crosses val="autoZero"/>
        <c:auto val="1"/>
        <c:lblAlgn val="ctr"/>
        <c:lblOffset val="100"/>
        <c:noMultiLvlLbl val="0"/>
      </c:catAx>
      <c:valAx>
        <c:axId val="1369763648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1369762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'3.1.2_EROG PRIV NA'!$C$56</c:f>
              <c:strCache>
                <c:ptCount val="1"/>
                <c:pt idx="0">
                  <c:v>Puestos de salud</c:v>
                </c:pt>
              </c:strCache>
            </c:strRef>
          </c:tx>
          <c:spPr>
            <a:solidFill>
              <a:srgbClr val="76C0D4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NA'!$D$55:$S$55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'3.1.2_EROG PRIV NA'!$D$56:$S$56</c:f>
              <c:numCache>
                <c:formatCode>_ * #,##0_ ;_ * \-#,##0_ ;_ * "-"??_ ;_ @_ </c:formatCode>
                <c:ptCount val="16"/>
                <c:pt idx="0">
                  <c:v>14607</c:v>
                </c:pt>
                <c:pt idx="1">
                  <c:v>18493</c:v>
                </c:pt>
                <c:pt idx="2">
                  <c:v>21113</c:v>
                </c:pt>
                <c:pt idx="3">
                  <c:v>26992</c:v>
                </c:pt>
                <c:pt idx="4">
                  <c:v>32051</c:v>
                </c:pt>
                <c:pt idx="5">
                  <c:v>40662</c:v>
                </c:pt>
                <c:pt idx="6">
                  <c:v>45052</c:v>
                </c:pt>
                <c:pt idx="7">
                  <c:v>45906</c:v>
                </c:pt>
                <c:pt idx="8">
                  <c:v>53980</c:v>
                </c:pt>
                <c:pt idx="9">
                  <c:v>47437</c:v>
                </c:pt>
                <c:pt idx="10">
                  <c:v>50235</c:v>
                </c:pt>
                <c:pt idx="11">
                  <c:v>59806</c:v>
                </c:pt>
                <c:pt idx="12">
                  <c:v>67531</c:v>
                </c:pt>
                <c:pt idx="13">
                  <c:v>19400</c:v>
                </c:pt>
                <c:pt idx="14">
                  <c:v>14510</c:v>
                </c:pt>
                <c:pt idx="15">
                  <c:v>14885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F5-4A68-805C-3BAF6F637FEF}"/>
            </c:ext>
          </c:extLst>
        </c:ser>
        <c:ser>
          <c:idx val="1"/>
          <c:order val="1"/>
          <c:tx>
            <c:strRef>
              <c:f>'3.1.2_EROG PRIV NA'!$C$57</c:f>
              <c:strCache>
                <c:ptCount val="1"/>
                <c:pt idx="0">
                  <c:v>Consultorios generales</c:v>
                </c:pt>
              </c:strCache>
            </c:strRef>
          </c:tx>
          <c:spPr>
            <a:solidFill>
              <a:srgbClr val="DAEEF9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NA'!$D$55:$S$55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'3.1.2_EROG PRIV NA'!$D$57:$S$57</c:f>
              <c:numCache>
                <c:formatCode>_ * #,##0_ ;_ * \-#,##0_ ;_ * "-"??_ ;_ @_ </c:formatCode>
                <c:ptCount val="16"/>
                <c:pt idx="0">
                  <c:v>74304</c:v>
                </c:pt>
                <c:pt idx="1">
                  <c:v>85138</c:v>
                </c:pt>
                <c:pt idx="2">
                  <c:v>96632</c:v>
                </c:pt>
                <c:pt idx="3">
                  <c:v>80111</c:v>
                </c:pt>
                <c:pt idx="4">
                  <c:v>106302</c:v>
                </c:pt>
                <c:pt idx="5">
                  <c:v>122910</c:v>
                </c:pt>
                <c:pt idx="6">
                  <c:v>90449</c:v>
                </c:pt>
                <c:pt idx="7">
                  <c:v>83898</c:v>
                </c:pt>
                <c:pt idx="8">
                  <c:v>109814</c:v>
                </c:pt>
                <c:pt idx="9">
                  <c:v>98951</c:v>
                </c:pt>
                <c:pt idx="10">
                  <c:v>83627</c:v>
                </c:pt>
                <c:pt idx="11">
                  <c:v>88683</c:v>
                </c:pt>
                <c:pt idx="12">
                  <c:v>90509</c:v>
                </c:pt>
                <c:pt idx="13">
                  <c:v>91719</c:v>
                </c:pt>
                <c:pt idx="14">
                  <c:v>105680</c:v>
                </c:pt>
                <c:pt idx="15">
                  <c:v>121338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5F5-4A68-805C-3BAF6F637FEF}"/>
            </c:ext>
          </c:extLst>
        </c:ser>
        <c:ser>
          <c:idx val="2"/>
          <c:order val="2"/>
          <c:tx>
            <c:strRef>
              <c:f>'3.1.2_EROG PRIV NA'!$C$58</c:f>
              <c:strCache>
                <c:ptCount val="1"/>
                <c:pt idx="0">
                  <c:v>Centros de salud en el trabajo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solidFill>
                <a:schemeClr val="accent3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NA'!$D$55:$S$55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'3.1.2_EROG PRIV NA'!$D$58:$S$58</c:f>
              <c:numCache>
                <c:formatCode>_ * #,##0_ ;_ * \-#,##0_ ;_ * "-"??_ ;_ @_ </c:formatCode>
                <c:ptCount val="16"/>
                <c:pt idx="0">
                  <c:v>63739</c:v>
                </c:pt>
                <c:pt idx="1">
                  <c:v>80456</c:v>
                </c:pt>
                <c:pt idx="2">
                  <c:v>91956</c:v>
                </c:pt>
                <c:pt idx="3">
                  <c:v>104390</c:v>
                </c:pt>
                <c:pt idx="4">
                  <c:v>119035</c:v>
                </c:pt>
                <c:pt idx="5">
                  <c:v>146088</c:v>
                </c:pt>
                <c:pt idx="6">
                  <c:v>154492</c:v>
                </c:pt>
                <c:pt idx="7">
                  <c:v>167867</c:v>
                </c:pt>
                <c:pt idx="8">
                  <c:v>189220</c:v>
                </c:pt>
                <c:pt idx="9">
                  <c:v>211101</c:v>
                </c:pt>
                <c:pt idx="10">
                  <c:v>224562</c:v>
                </c:pt>
                <c:pt idx="11">
                  <c:v>142813</c:v>
                </c:pt>
                <c:pt idx="12">
                  <c:v>164466</c:v>
                </c:pt>
                <c:pt idx="13">
                  <c:v>140726</c:v>
                </c:pt>
                <c:pt idx="14">
                  <c:v>155107</c:v>
                </c:pt>
                <c:pt idx="15">
                  <c:v>154805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5F5-4A68-805C-3BAF6F637FEF}"/>
            </c:ext>
          </c:extLst>
        </c:ser>
        <c:ser>
          <c:idx val="3"/>
          <c:order val="3"/>
          <c:tx>
            <c:strRef>
              <c:f>'3.1.2_EROG PRIV NA'!$C$59</c:f>
              <c:strCache>
                <c:ptCount val="1"/>
                <c:pt idx="0">
                  <c:v>Centros de salud A y B</c:v>
                </c:pt>
              </c:strCache>
            </c:strRef>
          </c:tx>
          <c:spPr>
            <a:solidFill>
              <a:srgbClr val="FFD1D1"/>
            </a:solidFill>
            <a:ln>
              <a:solidFill>
                <a:srgbClr val="FF9999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NA'!$D$55:$S$55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'3.1.2_EROG PRIV NA'!$D$59:$S$59</c:f>
              <c:numCache>
                <c:formatCode>_ * #,##0_ ;_ * \-#,##0_ ;_ * "-"??_ ;_ @_ </c:formatCode>
                <c:ptCount val="16"/>
                <c:pt idx="0">
                  <c:v>1874</c:v>
                </c:pt>
                <c:pt idx="1">
                  <c:v>2424</c:v>
                </c:pt>
                <c:pt idx="2">
                  <c:v>3181</c:v>
                </c:pt>
                <c:pt idx="3">
                  <c:v>3642</c:v>
                </c:pt>
                <c:pt idx="4">
                  <c:v>3982</c:v>
                </c:pt>
                <c:pt idx="5">
                  <c:v>3982</c:v>
                </c:pt>
                <c:pt idx="6">
                  <c:v>4794</c:v>
                </c:pt>
                <c:pt idx="7">
                  <c:v>5923</c:v>
                </c:pt>
                <c:pt idx="8">
                  <c:v>9229</c:v>
                </c:pt>
                <c:pt idx="9">
                  <c:v>5749</c:v>
                </c:pt>
                <c:pt idx="10">
                  <c:v>5040</c:v>
                </c:pt>
                <c:pt idx="11">
                  <c:v>3373</c:v>
                </c:pt>
                <c:pt idx="12">
                  <c:v>2877</c:v>
                </c:pt>
                <c:pt idx="13">
                  <c:v>4688</c:v>
                </c:pt>
                <c:pt idx="14">
                  <c:v>4690</c:v>
                </c:pt>
                <c:pt idx="15">
                  <c:v>5308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5F5-4A68-805C-3BAF6F637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369772352"/>
        <c:axId val="1369764192"/>
      </c:barChart>
      <c:catAx>
        <c:axId val="1369772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69764192"/>
        <c:crosses val="autoZero"/>
        <c:auto val="1"/>
        <c:lblAlgn val="ctr"/>
        <c:lblOffset val="100"/>
        <c:noMultiLvlLbl val="0"/>
      </c:catAx>
      <c:valAx>
        <c:axId val="1369764192"/>
        <c:scaling>
          <c:orientation val="minMax"/>
          <c:max val="370000"/>
          <c:min val="0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1369772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001898360127278"/>
          <c:y val="0.91806756731759354"/>
          <c:w val="0.53812730952224608"/>
          <c:h val="6.31383841311143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rgbClr val="6464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rgbClr val="6464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41286655714801"/>
          <c:y val="9.7470991855214767E-2"/>
          <c:w val="0.27082546094540716"/>
          <c:h val="0.89621655594070571"/>
        </c:manualLayout>
      </c:layout>
      <c:pieChart>
        <c:varyColors val="1"/>
        <c:ser>
          <c:idx val="0"/>
          <c:order val="0"/>
          <c:tx>
            <c:strRef>
              <c:f>'3.1.3_EROG TIPO PUB NA'!$C$33</c:f>
              <c:strCache>
                <c:ptCount val="1"/>
              </c:strCache>
            </c:strRef>
          </c:tx>
          <c:spPr>
            <a:solidFill>
              <a:srgbClr val="FFC1CD"/>
            </a:solidFill>
          </c:spPr>
          <c:dPt>
            <c:idx val="0"/>
            <c:bubble3D val="0"/>
            <c:spPr>
              <a:solidFill>
                <a:srgbClr val="FFC1CD"/>
              </a:solidFill>
              <a:ln>
                <a:solidFill>
                  <a:srgbClr val="FB5B7B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A3E-4D26-B431-A6D5B753E8BE}"/>
              </c:ext>
            </c:extLst>
          </c:dPt>
          <c:dPt>
            <c:idx val="1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A3E-4D26-B431-A6D5B753E8BE}"/>
              </c:ext>
            </c:extLst>
          </c:dPt>
          <c:dPt>
            <c:idx val="2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A3E-4D26-B431-A6D5B753E8BE}"/>
              </c:ext>
            </c:extLst>
          </c:dPt>
          <c:dPt>
            <c:idx val="3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solidFill>
                  <a:schemeClr val="accent6">
                    <a:lumMod val="60000"/>
                    <a:lumOff val="4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A3E-4D26-B431-A6D5B753E8BE}"/>
              </c:ext>
            </c:extLst>
          </c:dPt>
          <c:dPt>
            <c:idx val="4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solidFill>
                  <a:srgbClr val="4BACC6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A3E-4D26-B431-A6D5B753E8BE}"/>
              </c:ext>
            </c:extLst>
          </c:dPt>
          <c:dPt>
            <c:idx val="5"/>
            <c:bubble3D val="0"/>
            <c:spPr>
              <a:solidFill>
                <a:srgbClr val="00FFB4"/>
              </a:solidFill>
              <a:ln>
                <a:solidFill>
                  <a:srgbClr val="50DCBB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4A3E-4D26-B431-A6D5B753E8BE}"/>
              </c:ext>
            </c:extLst>
          </c:dPt>
          <c:dLbls>
            <c:dLbl>
              <c:idx val="0"/>
              <c:layout>
                <c:manualLayout>
                  <c:x val="-5.3627466009483961E-2"/>
                  <c:y val="-6.2161781174867453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A3E-4D26-B431-A6D5B753E8BE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9686632969535724E-2"/>
                  <c:y val="-4.68216526987977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A3E-4D26-B431-A6D5B753E8BE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6610665727834476E-3"/>
                  <c:y val="2.175662341120360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4A3E-4D26-B431-A6D5B753E8BE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6.7034332511854866E-2"/>
                  <c:y val="2.486471246994692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4A3E-4D26-B431-A6D5B753E8BE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915266643195853E-2"/>
                  <c:y val="0.1429720967021951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4A3E-4D26-B431-A6D5B753E8BE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2.2983199718350236E-2"/>
                  <c:y val="-1.554044529371686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4A3E-4D26-B431-A6D5B753E8BE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E6E7C"/>
                    </a:solidFill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'3.1.3_EROG TIPO PUB NA'!$D$32:$I$32</c:f>
              <c:strCache>
                <c:ptCount val="6"/>
                <c:pt idx="0">
                  <c:v>Remuneraciones</c:v>
                </c:pt>
                <c:pt idx="1">
                  <c:v>Consumo intermedio</c:v>
                </c:pt>
                <c:pt idx="2">
                  <c:v>Inversiones de capital</c:v>
                </c:pt>
                <c:pt idx="3">
                  <c:v>Compras del gobierno en nombre de los hogares</c:v>
                </c:pt>
                <c:pt idx="4">
                  <c:v>Transferencias</c:v>
                </c:pt>
                <c:pt idx="5">
                  <c:v>Otros gastos</c:v>
                </c:pt>
              </c:strCache>
            </c:strRef>
          </c:cat>
          <c:val>
            <c:numRef>
              <c:f>'3.1.3_EROG TIPO PUB NA'!$D$34:$I$34</c:f>
              <c:numCache>
                <c:formatCode>0.0%</c:formatCode>
                <c:ptCount val="6"/>
                <c:pt idx="0">
                  <c:v>0.48002260755278392</c:v>
                </c:pt>
                <c:pt idx="1">
                  <c:v>0.18675048798803631</c:v>
                </c:pt>
                <c:pt idx="2">
                  <c:v>2.5717470698187514E-2</c:v>
                </c:pt>
                <c:pt idx="3">
                  <c:v>0.23471373912774793</c:v>
                </c:pt>
                <c:pt idx="4">
                  <c:v>7.2500869485891517E-2</c:v>
                </c:pt>
                <c:pt idx="5">
                  <c:v>2.9482514735279942E-4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4A3E-4D26-B431-A6D5B753E8B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5060775441398278"/>
          <c:y val="0.2212926215367792"/>
          <c:w val="0.24878697828326715"/>
          <c:h val="0.5352935076688129"/>
        </c:manualLayout>
      </c:layout>
      <c:overlay val="0"/>
      <c:txPr>
        <a:bodyPr rot="0" vert="horz"/>
        <a:lstStyle/>
        <a:p>
          <a:pPr rtl="0">
            <a:defRPr/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60553679996047"/>
          <c:y val="9.1797194794704828E-2"/>
          <c:w val="0.30664073773205214"/>
          <c:h val="0.90820280520529517"/>
        </c:manualLayout>
      </c:layout>
      <c:pieChart>
        <c:varyColors val="1"/>
        <c:ser>
          <c:idx val="0"/>
          <c:order val="0"/>
          <c:tx>
            <c:strRef>
              <c:f>'3.1.4_EROG TIPO PRIV NA'!$C$37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FFC1CD"/>
            </a:solidFill>
          </c:spPr>
          <c:dPt>
            <c:idx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785-45A7-BD5F-7936CC1DD5F4}"/>
              </c:ext>
            </c:extLst>
          </c:dPt>
          <c:dPt>
            <c:idx val="1"/>
            <c:bubble3D val="0"/>
            <c:explosion val="1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785-45A7-BD5F-7936CC1DD5F4}"/>
              </c:ext>
            </c:extLst>
          </c:dPt>
          <c:dPt>
            <c:idx val="2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2785-45A7-BD5F-7936CC1DD5F4}"/>
              </c:ext>
            </c:extLst>
          </c:dPt>
          <c:dPt>
            <c:idx val="3"/>
            <c:bubble3D val="0"/>
            <c:spPr>
              <a:solidFill>
                <a:srgbClr val="00FFB4"/>
              </a:solidFill>
              <a:ln>
                <a:solidFill>
                  <a:srgbClr val="58D3D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2785-45A7-BD5F-7936CC1DD5F4}"/>
              </c:ext>
            </c:extLst>
          </c:dPt>
          <c:dPt>
            <c:idx val="4"/>
            <c:bubble3D val="0"/>
            <c:spPr>
              <a:solidFill>
                <a:srgbClr val="FFE1AF"/>
              </a:solidFill>
              <a:ln>
                <a:solidFill>
                  <a:srgbClr val="FFAA2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2785-45A7-BD5F-7936CC1DD5F4}"/>
              </c:ext>
            </c:extLst>
          </c:dPt>
          <c:dPt>
            <c:idx val="5"/>
            <c:bubble3D val="0"/>
            <c:spPr>
              <a:solidFill>
                <a:srgbClr val="FFD1D1"/>
              </a:solidFill>
              <a:ln>
                <a:solidFill>
                  <a:srgbClr val="FF9999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2785-45A7-BD5F-7936CC1DD5F4}"/>
              </c:ext>
            </c:extLst>
          </c:dPt>
          <c:dLbls>
            <c:dLbl>
              <c:idx val="0"/>
              <c:layout>
                <c:manualLayout>
                  <c:x val="-4.7147804319388857E-2"/>
                  <c:y val="4.386310291043776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2785-45A7-BD5F-7936CC1DD5F4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5.7195697043193036E-2"/>
                  <c:y val="-0.1637555841989676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2785-45A7-BD5F-7936CC1DD5F4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0075715602359563E-2"/>
                  <c:y val="9.16533404039404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2785-45A7-BD5F-7936CC1DD5F4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7289669699610346E-2"/>
                  <c:y val="1.985816046421186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2785-45A7-BD5F-7936CC1DD5F4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8.2965510128251069E-2"/>
                  <c:y val="-2.906752198972959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2785-45A7-BD5F-7936CC1DD5F4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2206806999263466"/>
                  <c:y val="2.810678016569612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2785-45A7-BD5F-7936CC1DD5F4}"/>
                </c:ex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0">
                    <a:solidFill>
                      <a:srgbClr val="6E6E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'3.1.4_EROG TIPO PRIV NA'!$D$35:$I$35</c:f>
              <c:strCache>
                <c:ptCount val="6"/>
                <c:pt idx="0">
                  <c:v>Remuneraciones</c:v>
                </c:pt>
                <c:pt idx="1">
                  <c:v>Consumo intermedio</c:v>
                </c:pt>
                <c:pt idx="2">
                  <c:v>Inversiones de capital</c:v>
                </c:pt>
                <c:pt idx="3">
                  <c:v>Compras del gobierno en nombre de los hogares</c:v>
                </c:pt>
                <c:pt idx="4">
                  <c:v>Transferencias</c:v>
                </c:pt>
                <c:pt idx="5">
                  <c:v>Otras erogaciones</c:v>
                </c:pt>
              </c:strCache>
            </c:strRef>
          </c:cat>
          <c:val>
            <c:numRef>
              <c:f>'3.1.4_EROG TIPO PRIV NA'!$D$37:$I$37</c:f>
              <c:numCache>
                <c:formatCode>0.0%</c:formatCode>
                <c:ptCount val="6"/>
                <c:pt idx="0">
                  <c:v>0.40713388141892254</c:v>
                </c:pt>
                <c:pt idx="1">
                  <c:v>0.50821365882968328</c:v>
                </c:pt>
                <c:pt idx="2">
                  <c:v>5.4949621570843189E-2</c:v>
                </c:pt>
                <c:pt idx="3">
                  <c:v>0</c:v>
                </c:pt>
                <c:pt idx="4">
                  <c:v>5.9959251956195857E-3</c:v>
                </c:pt>
                <c:pt idx="5">
                  <c:v>2.3706912984931459E-2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2785-45A7-BD5F-7936CC1DD5F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0748527935830841"/>
          <c:y val="0.23603221891600357"/>
          <c:w val="0.20449543085154265"/>
          <c:h val="0.58638824623750807"/>
        </c:manualLayout>
      </c:layout>
      <c:overlay val="0"/>
      <c:txPr>
        <a:bodyPr rot="0" vert="horz"/>
        <a:lstStyle/>
        <a:p>
          <a:pPr rtl="0">
            <a:defRPr/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499939070826974"/>
          <c:y val="3.8288959366356581E-2"/>
          <c:w val="0.64694505441277883"/>
          <c:h val="0.927074223912120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'3.2.1_EROG PUB SHA'!$I$24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'3.2.1_EROG PUB SHA'!$F$26:$F$34</c:f>
              <c:strCache>
                <c:ptCount val="9"/>
                <c:pt idx="0">
                  <c:v>Hospitales generales</c:v>
                </c:pt>
                <c:pt idx="1">
                  <c:v>Hospitales de salud mental </c:v>
                </c:pt>
                <c:pt idx="2">
                  <c:v>Hospitales de especialidades</c:v>
                </c:pt>
                <c:pt idx="3">
                  <c:v>Atención de larga duración residencial</c:v>
                </c:pt>
                <c:pt idx="4">
                  <c:v>Consultorios  médicos</c:v>
                </c:pt>
                <c:pt idx="5">
                  <c:v>Centros  de salud ambulatoria</c:v>
                </c:pt>
                <c:pt idx="6">
                  <c:v>Proveedores de atención preventiva</c:v>
                </c:pt>
                <c:pt idx="7">
                  <c:v>Agencias gubernamentales de administración del sistema de salud</c:v>
                </c:pt>
                <c:pt idx="8">
                  <c:v>Agencias de administración de seguros sociales</c:v>
                </c:pt>
              </c:strCache>
            </c:strRef>
          </c:cat>
          <c:val>
            <c:numRef>
              <c:f>'3.2.1_EROG PUB SHA'!$I$26:$I$34</c:f>
              <c:numCache>
                <c:formatCode>0.0%</c:formatCode>
                <c:ptCount val="9"/>
                <c:pt idx="0">
                  <c:v>0.29856949878034811</c:v>
                </c:pt>
                <c:pt idx="1">
                  <c:v>8.6612830848276665E-4</c:v>
                </c:pt>
                <c:pt idx="2">
                  <c:v>0.20773861238121688</c:v>
                </c:pt>
                <c:pt idx="3">
                  <c:v>0</c:v>
                </c:pt>
                <c:pt idx="4">
                  <c:v>3.5870751994259539E-3</c:v>
                </c:pt>
                <c:pt idx="5">
                  <c:v>0.33693103769546451</c:v>
                </c:pt>
                <c:pt idx="6">
                  <c:v>6.5581161940875612E-2</c:v>
                </c:pt>
                <c:pt idx="7">
                  <c:v>4.5834968532037217E-2</c:v>
                </c:pt>
                <c:pt idx="8">
                  <c:v>4.0891517162148949E-2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56-4994-AC3A-344F840FDB3F}"/>
            </c:ext>
          </c:extLst>
        </c:ser>
        <c:ser>
          <c:idx val="1"/>
          <c:order val="1"/>
          <c:tx>
            <c:strRef>
              <c:f>'3.2.1_EROG PUB SHA'!$K$24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'3.2.1_EROG PUB SHA'!$F$26:$F$34</c:f>
              <c:strCache>
                <c:ptCount val="9"/>
                <c:pt idx="0">
                  <c:v>Hospitales generales</c:v>
                </c:pt>
                <c:pt idx="1">
                  <c:v>Hospitales de salud mental </c:v>
                </c:pt>
                <c:pt idx="2">
                  <c:v>Hospitales de especialidades</c:v>
                </c:pt>
                <c:pt idx="3">
                  <c:v>Atención de larga duración residencial</c:v>
                </c:pt>
                <c:pt idx="4">
                  <c:v>Consultorios  médicos</c:v>
                </c:pt>
                <c:pt idx="5">
                  <c:v>Centros  de salud ambulatoria</c:v>
                </c:pt>
                <c:pt idx="6">
                  <c:v>Proveedores de atención preventiva</c:v>
                </c:pt>
                <c:pt idx="7">
                  <c:v>Agencias gubernamentales de administración del sistema de salud</c:v>
                </c:pt>
                <c:pt idx="8">
                  <c:v>Agencias de administración de seguros sociales</c:v>
                </c:pt>
              </c:strCache>
            </c:strRef>
          </c:cat>
          <c:val>
            <c:numRef>
              <c:f>'3.2.1_EROG PUB SHA'!$K$26:$K$34</c:f>
              <c:numCache>
                <c:formatCode>0.0%</c:formatCode>
                <c:ptCount val="9"/>
                <c:pt idx="0">
                  <c:v>0.27625042738611116</c:v>
                </c:pt>
                <c:pt idx="1">
                  <c:v>8.7049745628247006E-4</c:v>
                </c:pt>
                <c:pt idx="2">
                  <c:v>0.21266769674612723</c:v>
                </c:pt>
                <c:pt idx="3">
                  <c:v>0</c:v>
                </c:pt>
                <c:pt idx="4">
                  <c:v>3.8134152247117545E-3</c:v>
                </c:pt>
                <c:pt idx="5">
                  <c:v>0.38518914697686513</c:v>
                </c:pt>
                <c:pt idx="6">
                  <c:v>1.3025827455375741E-2</c:v>
                </c:pt>
                <c:pt idx="7">
                  <c:v>5.0565731386150871E-2</c:v>
                </c:pt>
                <c:pt idx="8">
                  <c:v>5.7617257368375654E-2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556-4994-AC3A-344F840FDB3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7"/>
        <c:axId val="1370419136"/>
        <c:axId val="1370416416"/>
      </c:barChart>
      <c:catAx>
        <c:axId val="13704191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rgbClr val="64647C"/>
                </a:solidFill>
              </a:defRPr>
            </a:pPr>
            <a:endParaRPr lang="es-ES"/>
          </a:p>
        </c:txPr>
        <c:crossAx val="1370416416"/>
        <c:crosses val="autoZero"/>
        <c:auto val="1"/>
        <c:lblAlgn val="ctr"/>
        <c:lblOffset val="100"/>
        <c:noMultiLvlLbl val="0"/>
      </c:catAx>
      <c:valAx>
        <c:axId val="1370416416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370419136"/>
        <c:crosses val="autoZero"/>
        <c:crossBetween val="between"/>
      </c:valAx>
      <c:spPr>
        <a:ln>
          <a:noFill/>
        </a:ln>
      </c:spPr>
    </c:plotArea>
    <c:legend>
      <c:legendPos val="r"/>
      <c:overlay val="0"/>
      <c:txPr>
        <a:bodyPr/>
        <a:lstStyle/>
        <a:p>
          <a:pPr>
            <a:defRPr sz="1100">
              <a:solidFill>
                <a:srgbClr val="64647C"/>
              </a:solidFill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'3.2.1_EROG PUB SHA'!$B$10</c:f>
              <c:strCache>
                <c:ptCount val="1"/>
                <c:pt idx="0">
                  <c:v>Hospitales generales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SHA'!$C$8:$R$8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'3.2.1_EROG PUB SHA'!$C$10:$R$10</c:f>
              <c:numCache>
                <c:formatCode>_(* #,##0_);_(* \(#,##0\);_(* "-"??_);_(@_)</c:formatCode>
                <c:ptCount val="16"/>
                <c:pt idx="0">
                  <c:v>277674</c:v>
                </c:pt>
                <c:pt idx="1">
                  <c:v>358763</c:v>
                </c:pt>
                <c:pt idx="2">
                  <c:v>444516</c:v>
                </c:pt>
                <c:pt idx="3">
                  <c:v>548406</c:v>
                </c:pt>
                <c:pt idx="4">
                  <c:v>653779</c:v>
                </c:pt>
                <c:pt idx="5">
                  <c:v>782909</c:v>
                </c:pt>
                <c:pt idx="6">
                  <c:v>910354</c:v>
                </c:pt>
                <c:pt idx="7">
                  <c:v>1097585</c:v>
                </c:pt>
                <c:pt idx="8">
                  <c:v>1321738</c:v>
                </c:pt>
                <c:pt idx="9">
                  <c:v>1377035</c:v>
                </c:pt>
                <c:pt idx="10">
                  <c:v>1705069</c:v>
                </c:pt>
                <c:pt idx="11">
                  <c:v>1827523</c:v>
                </c:pt>
                <c:pt idx="12">
                  <c:v>1803771</c:v>
                </c:pt>
                <c:pt idx="13">
                  <c:v>1607496</c:v>
                </c:pt>
                <c:pt idx="14">
                  <c:v>1676016</c:v>
                </c:pt>
                <c:pt idx="15">
                  <c:v>1502007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C38-4C7A-8017-3248C8F7970A}"/>
            </c:ext>
          </c:extLst>
        </c:ser>
        <c:ser>
          <c:idx val="1"/>
          <c:order val="1"/>
          <c:tx>
            <c:strRef>
              <c:f>'3.2.1_EROG PUB SHA'!$B$11</c:f>
              <c:strCache>
                <c:ptCount val="1"/>
                <c:pt idx="0">
                  <c:v>Hospitales de salud mental 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FB5B7B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SHA'!$C$8:$R$8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'3.2.1_EROG PUB SHA'!$C$11:$R$11</c:f>
              <c:numCache>
                <c:formatCode>_(* #,##0_);_(* \(#,##0\);_(* "-"??_);_(@_)</c:formatCode>
                <c:ptCount val="16"/>
                <c:pt idx="0">
                  <c:v>1192</c:v>
                </c:pt>
                <c:pt idx="1">
                  <c:v>1709</c:v>
                </c:pt>
                <c:pt idx="2">
                  <c:v>2019</c:v>
                </c:pt>
                <c:pt idx="3">
                  <c:v>2475</c:v>
                </c:pt>
                <c:pt idx="4">
                  <c:v>2662</c:v>
                </c:pt>
                <c:pt idx="5">
                  <c:v>3409</c:v>
                </c:pt>
                <c:pt idx="6">
                  <c:v>4222</c:v>
                </c:pt>
                <c:pt idx="7">
                  <c:v>5369</c:v>
                </c:pt>
                <c:pt idx="8">
                  <c:v>4997</c:v>
                </c:pt>
                <c:pt idx="9">
                  <c:v>5285</c:v>
                </c:pt>
                <c:pt idx="10">
                  <c:v>4928</c:v>
                </c:pt>
                <c:pt idx="11">
                  <c:v>5910</c:v>
                </c:pt>
                <c:pt idx="12">
                  <c:v>5673</c:v>
                </c:pt>
                <c:pt idx="13">
                  <c:v>4746</c:v>
                </c:pt>
                <c:pt idx="14">
                  <c:v>4862</c:v>
                </c:pt>
                <c:pt idx="15">
                  <c:v>4733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C38-4C7A-8017-3248C8F7970A}"/>
            </c:ext>
          </c:extLst>
        </c:ser>
        <c:ser>
          <c:idx val="2"/>
          <c:order val="2"/>
          <c:tx>
            <c:strRef>
              <c:f>'3.2.1_EROG PUB SHA'!$B$12</c:f>
              <c:strCache>
                <c:ptCount val="1"/>
                <c:pt idx="0">
                  <c:v>Hospitales de especialidades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268C8A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SHA'!$C$8:$R$8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'3.2.1_EROG PUB SHA'!$C$12:$R$12</c:f>
              <c:numCache>
                <c:formatCode>_(* #,##0_);_(* \(#,##0\);_(* "-"??_);_(@_)</c:formatCode>
                <c:ptCount val="16"/>
                <c:pt idx="0">
                  <c:v>214814</c:v>
                </c:pt>
                <c:pt idx="1">
                  <c:v>263103</c:v>
                </c:pt>
                <c:pt idx="2">
                  <c:v>334491</c:v>
                </c:pt>
                <c:pt idx="3">
                  <c:v>417686</c:v>
                </c:pt>
                <c:pt idx="4">
                  <c:v>534401</c:v>
                </c:pt>
                <c:pt idx="5">
                  <c:v>617331</c:v>
                </c:pt>
                <c:pt idx="6">
                  <c:v>701270</c:v>
                </c:pt>
                <c:pt idx="7">
                  <c:v>819632</c:v>
                </c:pt>
                <c:pt idx="8">
                  <c:v>1077995</c:v>
                </c:pt>
                <c:pt idx="9">
                  <c:v>1087810</c:v>
                </c:pt>
                <c:pt idx="10">
                  <c:v>1026858</c:v>
                </c:pt>
                <c:pt idx="11">
                  <c:v>1230220</c:v>
                </c:pt>
                <c:pt idx="12">
                  <c:v>1201163</c:v>
                </c:pt>
                <c:pt idx="13">
                  <c:v>1118707</c:v>
                </c:pt>
                <c:pt idx="14">
                  <c:v>1166138</c:v>
                </c:pt>
                <c:pt idx="15">
                  <c:v>1156300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C38-4C7A-8017-3248C8F7970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370420224"/>
        <c:axId val="1370420768"/>
      </c:barChart>
      <c:catAx>
        <c:axId val="1370420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70420768"/>
        <c:crosses val="autoZero"/>
        <c:auto val="1"/>
        <c:lblAlgn val="ctr"/>
        <c:lblOffset val="100"/>
        <c:noMultiLvlLbl val="0"/>
      </c:catAx>
      <c:valAx>
        <c:axId val="1370420768"/>
        <c:scaling>
          <c:orientation val="minMax"/>
        </c:scaling>
        <c:delete val="1"/>
        <c:axPos val="l"/>
        <c:numFmt formatCode="_(* #,##0_);_(* \(#,##0\);_(* &quot;-&quot;??_);_(@_)" sourceLinked="1"/>
        <c:majorTickMark val="none"/>
        <c:minorTickMark val="none"/>
        <c:tickLblPos val="nextTo"/>
        <c:crossAx val="1370420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464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0877230053459046E-2"/>
          <c:y val="2.7659582849152108E-2"/>
          <c:w val="0.96539646167543947"/>
          <c:h val="0.8186632842442811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'1.3_FBKF PUB Y PRIV'!$B$27</c:f>
              <c:strCache>
                <c:ptCount val="1"/>
                <c:pt idx="0">
                  <c:v>FBCF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'1.3_FBKF PUB Y PRIV'!$C$26:$R$26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'1.3_FBKF PUB Y PRIV'!$C$27:$R$27</c:f>
              <c:numCache>
                <c:formatCode>_ * #,##0_ ;_ * \-#,##0_ ;_ * "-"??_ ;_ @_ </c:formatCode>
                <c:ptCount val="16"/>
                <c:pt idx="0">
                  <c:v>198223</c:v>
                </c:pt>
                <c:pt idx="1">
                  <c:v>244945</c:v>
                </c:pt>
                <c:pt idx="2">
                  <c:v>350601</c:v>
                </c:pt>
                <c:pt idx="3">
                  <c:v>381577</c:v>
                </c:pt>
                <c:pt idx="4">
                  <c:v>494347</c:v>
                </c:pt>
                <c:pt idx="5">
                  <c:v>552916</c:v>
                </c:pt>
                <c:pt idx="6">
                  <c:v>640894</c:v>
                </c:pt>
                <c:pt idx="7">
                  <c:v>616562</c:v>
                </c:pt>
                <c:pt idx="8">
                  <c:v>698072</c:v>
                </c:pt>
                <c:pt idx="9">
                  <c:v>752836</c:v>
                </c:pt>
                <c:pt idx="10">
                  <c:v>981218</c:v>
                </c:pt>
                <c:pt idx="11">
                  <c:v>516211</c:v>
                </c:pt>
                <c:pt idx="12">
                  <c:v>460928</c:v>
                </c:pt>
                <c:pt idx="13">
                  <c:v>305611</c:v>
                </c:pt>
                <c:pt idx="14">
                  <c:v>310162</c:v>
                </c:pt>
                <c:pt idx="15">
                  <c:v>379054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1C-43EA-A182-A9CFACC107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6746368"/>
        <c:axId val="1115872640"/>
      </c:barChart>
      <c:lineChart>
        <c:grouping val="standard"/>
        <c:varyColors val="0"/>
        <c:ser>
          <c:idx val="0"/>
          <c:order val="0"/>
          <c:tx>
            <c:strRef>
              <c:f>'1.3_FBKF PUB Y PRIV'!$B$28</c:f>
              <c:strCache>
                <c:ptCount val="1"/>
                <c:pt idx="0">
                  <c:v>FBCF de la salud / PIB</c:v>
                </c:pt>
              </c:strCache>
            </c:strRef>
          </c:tx>
          <c:spPr>
            <a:ln>
              <a:solidFill>
                <a:srgbClr val="FF7878"/>
              </a:solidFill>
              <a:prstDash val="dash"/>
              <a:bevel/>
            </a:ln>
          </c:spPr>
          <c:marker>
            <c:spPr>
              <a:solidFill>
                <a:srgbClr val="FF7878"/>
              </a:solidFill>
              <a:ln>
                <a:solidFill>
                  <a:srgbClr val="FF7878"/>
                </a:solidFill>
                <a:prstDash val="dash"/>
              </a:ln>
            </c:spPr>
          </c:marker>
          <c:dLbls>
            <c:dLbl>
              <c:idx val="0"/>
              <c:layout>
                <c:manualLayout>
                  <c:x val="-1.4387363786734452E-2"/>
                  <c:y val="-3.18334955858260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71C-43EA-A182-A9CFACC1078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3136288674844518E-2"/>
                  <c:y val="-2.9384765156147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D71C-43EA-A182-A9CFACC1078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2510751118899542E-2"/>
                  <c:y val="-2.6936034726468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71C-43EA-A182-A9CFACC1078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3136288674844494E-2"/>
                  <c:y val="-2.9384765156147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D71C-43EA-A182-A9CFACC1078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3136288674844541E-2"/>
                  <c:y val="-2.9384765156147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D71C-43EA-A182-A9CFACC1078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2510751118899564E-2"/>
                  <c:y val="-2.9384765156147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D71C-43EA-A182-A9CFACC1078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3136288674844494E-2"/>
                  <c:y val="-2.9384765156147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D71C-43EA-A182-A9CFACC1078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3761826230789562E-2"/>
                  <c:y val="-3.6730956445183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D71C-43EA-A182-A9CFACC1078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3136288674844586E-2"/>
                  <c:y val="-2.6936034726468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D71C-43EA-A182-A9CFACC1078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376182623078947E-2"/>
                  <c:y val="-2.9384765156147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D71C-43EA-A182-A9CFACC1078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1.3136288674844494E-2"/>
                  <c:y val="-3.18334955858259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D71C-43EA-A182-A9CFACC1078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9.4021606753012001E-3"/>
                  <c:y val="-3.42309769076516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D71C-43EA-A182-A9CFACC1078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1889447629871281E-2"/>
                  <c:y val="-3.1859160142946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D71C-43EA-A182-A9CFACC1078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1.1885213562954727E-2"/>
                  <c:y val="-2.6936034726468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D71C-43EA-A182-A9CFACC1078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1.1259676007009566E-2"/>
                  <c:y val="-3.18334955858259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D71C-43EA-A182-A9CFACC1078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'1.3_FBKF PUB Y PRIV'!$C$26:$R$26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'1.3_FBKF PUB Y PRIV'!$C$28:$R$28</c:f>
              <c:numCache>
                <c:formatCode>0.0%</c:formatCode>
                <c:ptCount val="16"/>
                <c:pt idx="0">
                  <c:v>3.8861328930292335E-3</c:v>
                </c:pt>
                <c:pt idx="1">
                  <c:v>3.9659091617447991E-3</c:v>
                </c:pt>
                <c:pt idx="2">
                  <c:v>5.6078496619448789E-3</c:v>
                </c:pt>
                <c:pt idx="3">
                  <c:v>5.4859461815505916E-3</c:v>
                </c:pt>
                <c:pt idx="4">
                  <c:v>6.2357190004867008E-3</c:v>
                </c:pt>
                <c:pt idx="5">
                  <c:v>6.2885284909751709E-3</c:v>
                </c:pt>
                <c:pt idx="6">
                  <c:v>6.7370576825046746E-3</c:v>
                </c:pt>
                <c:pt idx="7">
                  <c:v>6.0609872973792795E-3</c:v>
                </c:pt>
                <c:pt idx="8">
                  <c:v>7.030610548266503E-3</c:v>
                </c:pt>
                <c:pt idx="9">
                  <c:v>7.5330533935863402E-3</c:v>
                </c:pt>
                <c:pt idx="10">
                  <c:v>9.4080242608282957E-3</c:v>
                </c:pt>
                <c:pt idx="11">
                  <c:v>4.7991945260077327E-3</c:v>
                </c:pt>
                <c:pt idx="12">
                  <c:v>4.2635879086442155E-3</c:v>
                </c:pt>
                <c:pt idx="13">
                  <c:v>3.0779286978360725E-3</c:v>
                </c:pt>
                <c:pt idx="14">
                  <c:v>2.9214851409962595E-3</c:v>
                </c:pt>
                <c:pt idx="15">
                  <c:v>3.2947042714040697E-3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A44-4456-AAA9-E71CBDAB9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7284560"/>
        <c:axId val="1337286736"/>
      </c:lineChart>
      <c:catAx>
        <c:axId val="111674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5872640"/>
        <c:crosses val="autoZero"/>
        <c:auto val="1"/>
        <c:lblAlgn val="ctr"/>
        <c:lblOffset val="100"/>
        <c:noMultiLvlLbl val="0"/>
      </c:catAx>
      <c:valAx>
        <c:axId val="1115872640"/>
        <c:scaling>
          <c:orientation val="minMax"/>
          <c:min val="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400">
                <a:solidFill>
                  <a:schemeClr val="bg1"/>
                </a:solidFill>
              </a:defRPr>
            </a:pPr>
            <a:endParaRPr lang="es-ES"/>
          </a:p>
        </c:txPr>
        <c:crossAx val="1116746368"/>
        <c:crosses val="autoZero"/>
        <c:crossBetween val="between"/>
      </c:valAx>
      <c:valAx>
        <c:axId val="1337286736"/>
        <c:scaling>
          <c:orientation val="minMax"/>
          <c:max val="1.1000000000000003E-2"/>
          <c:min val="-8.0000000000000019E-3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400">
                <a:solidFill>
                  <a:schemeClr val="bg1"/>
                </a:solidFill>
              </a:defRPr>
            </a:pPr>
            <a:endParaRPr lang="es-ES"/>
          </a:p>
        </c:txPr>
        <c:crossAx val="1337284560"/>
        <c:crosses val="max"/>
        <c:crossBetween val="between"/>
      </c:valAx>
      <c:catAx>
        <c:axId val="133728456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337286736"/>
        <c:crosses val="max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3479661745919822"/>
          <c:y val="0.91924392626092588"/>
          <c:w val="0.30113117217448493"/>
          <c:h val="6.0452242255437709E-2"/>
        </c:manualLayout>
      </c:layout>
      <c:overlay val="0"/>
      <c:txPr>
        <a:bodyPr/>
        <a:lstStyle/>
        <a:p>
          <a:pPr>
            <a:defRPr>
              <a:solidFill>
                <a:srgbClr val="64647C"/>
              </a:solidFill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'3.2.1_EROG PUB SHA'!$B$14</c:f>
              <c:strCache>
                <c:ptCount val="1"/>
                <c:pt idx="0">
                  <c:v>Consultorios  médicos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SHA'!$C$8:$R$8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'3.2.1_EROG PUB SHA'!$C$14:$R$14</c:f>
              <c:numCache>
                <c:formatCode>_(* #,##0_);_(* \(#,##0\);_(* "-"??_);_(@_)</c:formatCode>
                <c:ptCount val="16"/>
                <c:pt idx="0">
                  <c:v>14812</c:v>
                </c:pt>
                <c:pt idx="1">
                  <c:v>16848</c:v>
                </c:pt>
                <c:pt idx="2">
                  <c:v>18160</c:v>
                </c:pt>
                <c:pt idx="3">
                  <c:v>20256</c:v>
                </c:pt>
                <c:pt idx="4">
                  <c:v>21110</c:v>
                </c:pt>
                <c:pt idx="5">
                  <c:v>22571</c:v>
                </c:pt>
                <c:pt idx="6">
                  <c:v>25379</c:v>
                </c:pt>
                <c:pt idx="7">
                  <c:v>27321</c:v>
                </c:pt>
                <c:pt idx="8">
                  <c:v>30447</c:v>
                </c:pt>
                <c:pt idx="9">
                  <c:v>28895</c:v>
                </c:pt>
                <c:pt idx="10">
                  <c:v>36365</c:v>
                </c:pt>
                <c:pt idx="11">
                  <c:v>22938</c:v>
                </c:pt>
                <c:pt idx="12">
                  <c:v>27004</c:v>
                </c:pt>
                <c:pt idx="13">
                  <c:v>20751</c:v>
                </c:pt>
                <c:pt idx="14">
                  <c:v>20136</c:v>
                </c:pt>
                <c:pt idx="15">
                  <c:v>20734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9E2-4607-A19D-6DD6F196B0F7}"/>
            </c:ext>
          </c:extLst>
        </c:ser>
        <c:ser>
          <c:idx val="1"/>
          <c:order val="1"/>
          <c:tx>
            <c:strRef>
              <c:f>'3.2.1_EROG PUB SHA'!$B$15</c:f>
              <c:strCache>
                <c:ptCount val="1"/>
                <c:pt idx="0">
                  <c:v>Centros  de salud ambulatoria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SHA'!$C$8:$R$8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'3.2.1_EROG PUB SHA'!$C$15:$R$15</c:f>
              <c:numCache>
                <c:formatCode>_(* #,##0_);_(* \(#,##0\);_(* "-"??_);_(@_)</c:formatCode>
                <c:ptCount val="16"/>
                <c:pt idx="0">
                  <c:v>287398</c:v>
                </c:pt>
                <c:pt idx="1">
                  <c:v>368125</c:v>
                </c:pt>
                <c:pt idx="2">
                  <c:v>409750</c:v>
                </c:pt>
                <c:pt idx="3">
                  <c:v>578625</c:v>
                </c:pt>
                <c:pt idx="4">
                  <c:v>691384</c:v>
                </c:pt>
                <c:pt idx="5">
                  <c:v>931144</c:v>
                </c:pt>
                <c:pt idx="6">
                  <c:v>1113437</c:v>
                </c:pt>
                <c:pt idx="7">
                  <c:v>1120507</c:v>
                </c:pt>
                <c:pt idx="8">
                  <c:v>1483965</c:v>
                </c:pt>
                <c:pt idx="9">
                  <c:v>1484202</c:v>
                </c:pt>
                <c:pt idx="10">
                  <c:v>1748456</c:v>
                </c:pt>
                <c:pt idx="11">
                  <c:v>1668948</c:v>
                </c:pt>
                <c:pt idx="12">
                  <c:v>1672700</c:v>
                </c:pt>
                <c:pt idx="13">
                  <c:v>1701126</c:v>
                </c:pt>
                <c:pt idx="14">
                  <c:v>1891358</c:v>
                </c:pt>
                <c:pt idx="15">
                  <c:v>2094320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9E2-4607-A19D-6DD6F196B0F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370413696"/>
        <c:axId val="1370426208"/>
      </c:barChart>
      <c:catAx>
        <c:axId val="137041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70426208"/>
        <c:crosses val="autoZero"/>
        <c:auto val="1"/>
        <c:lblAlgn val="ctr"/>
        <c:lblOffset val="100"/>
        <c:noMultiLvlLbl val="0"/>
      </c:catAx>
      <c:valAx>
        <c:axId val="1370426208"/>
        <c:scaling>
          <c:orientation val="minMax"/>
        </c:scaling>
        <c:delete val="1"/>
        <c:axPos val="l"/>
        <c:numFmt formatCode="_(* #,##0_);_(* \(#,##0\);_(* &quot;-&quot;??_);_(@_)" sourceLinked="1"/>
        <c:majorTickMark val="none"/>
        <c:minorTickMark val="none"/>
        <c:tickLblPos val="nextTo"/>
        <c:crossAx val="1370413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649496214338337"/>
          <c:y val="0.93062795275590549"/>
          <c:w val="0.32139129757688251"/>
          <c:h val="5.27053805774278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464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'3.2.1_EROG PUB SHA'!$B$15</c:f>
              <c:strCache>
                <c:ptCount val="1"/>
                <c:pt idx="0">
                  <c:v>Centros  de salud ambulatoria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SHA'!$C$8:$Q$8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'3.2.1_EROG PUB SHA'!$C$15:$Q$15</c:f>
              <c:numCache>
                <c:formatCode>_(* #,##0_);_(* \(#,##0\);_(* "-"??_);_(@_)</c:formatCode>
                <c:ptCount val="15"/>
                <c:pt idx="0">
                  <c:v>287398</c:v>
                </c:pt>
                <c:pt idx="1">
                  <c:v>368125</c:v>
                </c:pt>
                <c:pt idx="2">
                  <c:v>409750</c:v>
                </c:pt>
                <c:pt idx="3">
                  <c:v>578625</c:v>
                </c:pt>
                <c:pt idx="4">
                  <c:v>691384</c:v>
                </c:pt>
                <c:pt idx="5">
                  <c:v>931144</c:v>
                </c:pt>
                <c:pt idx="6">
                  <c:v>1113437</c:v>
                </c:pt>
                <c:pt idx="7">
                  <c:v>1120507</c:v>
                </c:pt>
                <c:pt idx="8">
                  <c:v>1483965</c:v>
                </c:pt>
                <c:pt idx="9">
                  <c:v>1484202</c:v>
                </c:pt>
                <c:pt idx="10">
                  <c:v>1748456</c:v>
                </c:pt>
                <c:pt idx="11">
                  <c:v>1668948</c:v>
                </c:pt>
                <c:pt idx="12">
                  <c:v>1672700</c:v>
                </c:pt>
                <c:pt idx="13">
                  <c:v>1701126</c:v>
                </c:pt>
                <c:pt idx="14">
                  <c:v>1891358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DE1-43B9-89EA-66848FA54B07}"/>
            </c:ext>
          </c:extLst>
        </c:ser>
        <c:ser>
          <c:idx val="1"/>
          <c:order val="1"/>
          <c:tx>
            <c:strRef>
              <c:f>'3.2.1_EROG PUB SHA'!$B$16</c:f>
              <c:strCache>
                <c:ptCount val="1"/>
                <c:pt idx="0">
                  <c:v>Proveedores de atención preventiva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SHA'!$C$8:$Q$8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'3.2.1_EROG PUB SHA'!$C$16:$Q$16</c:f>
              <c:numCache>
                <c:formatCode>_(* #,##0_);_(* \(#,##0\);_(* "-"??_);_(@_)</c:formatCode>
                <c:ptCount val="15"/>
                <c:pt idx="0">
                  <c:v>39503</c:v>
                </c:pt>
                <c:pt idx="1">
                  <c:v>33516</c:v>
                </c:pt>
                <c:pt idx="2">
                  <c:v>42146</c:v>
                </c:pt>
                <c:pt idx="3">
                  <c:v>43801</c:v>
                </c:pt>
                <c:pt idx="4">
                  <c:v>53426</c:v>
                </c:pt>
                <c:pt idx="5">
                  <c:v>60165</c:v>
                </c:pt>
                <c:pt idx="6">
                  <c:v>102185</c:v>
                </c:pt>
                <c:pt idx="7">
                  <c:v>70123</c:v>
                </c:pt>
                <c:pt idx="8">
                  <c:v>54930</c:v>
                </c:pt>
                <c:pt idx="9">
                  <c:v>29477</c:v>
                </c:pt>
                <c:pt idx="10">
                  <c:v>29359</c:v>
                </c:pt>
                <c:pt idx="11">
                  <c:v>30508</c:v>
                </c:pt>
                <c:pt idx="12">
                  <c:v>27109</c:v>
                </c:pt>
                <c:pt idx="13">
                  <c:v>48684</c:v>
                </c:pt>
                <c:pt idx="14">
                  <c:v>368139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DE1-43B9-89EA-66848FA54B07}"/>
            </c:ext>
          </c:extLst>
        </c:ser>
        <c:ser>
          <c:idx val="2"/>
          <c:order val="2"/>
          <c:tx>
            <c:strRef>
              <c:f>'3.2.1_EROG PUB SHA'!$B$17</c:f>
              <c:strCache>
                <c:ptCount val="1"/>
                <c:pt idx="0">
                  <c:v>Agencias gubernamentales de administración del sistema de salud</c:v>
                </c:pt>
              </c:strCache>
            </c:strRef>
          </c:tx>
          <c:spPr>
            <a:solidFill>
              <a:srgbClr val="FE9B5E"/>
            </a:solidFill>
            <a:ln>
              <a:solidFill>
                <a:srgbClr val="ED7D3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SHA'!$C$8:$Q$8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'3.2.1_EROG PUB SHA'!$C$17:$Q$17</c:f>
              <c:numCache>
                <c:formatCode>_(* #,##0_);_(* \(#,##0\);_(* "-"??_);_(@_)</c:formatCode>
                <c:ptCount val="15"/>
                <c:pt idx="0">
                  <c:v>233331</c:v>
                </c:pt>
                <c:pt idx="1">
                  <c:v>287380</c:v>
                </c:pt>
                <c:pt idx="2">
                  <c:v>262821</c:v>
                </c:pt>
                <c:pt idx="3">
                  <c:v>289871</c:v>
                </c:pt>
                <c:pt idx="4">
                  <c:v>377617</c:v>
                </c:pt>
                <c:pt idx="5">
                  <c:v>455314</c:v>
                </c:pt>
                <c:pt idx="6">
                  <c:v>614141</c:v>
                </c:pt>
                <c:pt idx="7">
                  <c:v>568189</c:v>
                </c:pt>
                <c:pt idx="8">
                  <c:v>544833</c:v>
                </c:pt>
                <c:pt idx="9">
                  <c:v>536788</c:v>
                </c:pt>
                <c:pt idx="10">
                  <c:v>648375</c:v>
                </c:pt>
                <c:pt idx="11">
                  <c:v>522686</c:v>
                </c:pt>
                <c:pt idx="12">
                  <c:v>340438</c:v>
                </c:pt>
                <c:pt idx="13">
                  <c:v>247175</c:v>
                </c:pt>
                <c:pt idx="14">
                  <c:v>257294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DE1-43B9-89EA-66848FA54B0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370411520"/>
        <c:axId val="1370421856"/>
      </c:barChart>
      <c:catAx>
        <c:axId val="1370411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70421856"/>
        <c:crosses val="autoZero"/>
        <c:auto val="1"/>
        <c:lblAlgn val="ctr"/>
        <c:lblOffset val="100"/>
        <c:noMultiLvlLbl val="0"/>
      </c:catAx>
      <c:valAx>
        <c:axId val="1370421856"/>
        <c:scaling>
          <c:orientation val="minMax"/>
        </c:scaling>
        <c:delete val="1"/>
        <c:axPos val="l"/>
        <c:numFmt formatCode="_(* #,##0_);_(* \(#,##0\);_(* &quot;-&quot;??_);_(@_)" sourceLinked="1"/>
        <c:majorTickMark val="none"/>
        <c:minorTickMark val="none"/>
        <c:tickLblPos val="nextTo"/>
        <c:crossAx val="1370411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'3.2.1_EROG PUB SHA'!$B$13</c:f>
              <c:strCache>
                <c:ptCount val="1"/>
                <c:pt idx="0">
                  <c:v>Atención de larga duración residencial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268C8A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SHA'!$C$8:$R$8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'3.2.1_EROG PUB SHA'!$C$13:$R$13</c:f>
              <c:numCache>
                <c:formatCode>_(* #,##0_);_(* \(#,##0\);_(* "-"??_);_(@_)</c:formatCode>
                <c:ptCount val="16"/>
                <c:pt idx="0">
                  <c:v>1391</c:v>
                </c:pt>
                <c:pt idx="1">
                  <c:v>1812</c:v>
                </c:pt>
                <c:pt idx="2">
                  <c:v>1867</c:v>
                </c:pt>
                <c:pt idx="3">
                  <c:v>2202</c:v>
                </c:pt>
                <c:pt idx="4">
                  <c:v>2257</c:v>
                </c:pt>
                <c:pt idx="5">
                  <c:v>2775</c:v>
                </c:pt>
                <c:pt idx="6">
                  <c:v>2735</c:v>
                </c:pt>
                <c:pt idx="7">
                  <c:v>2196</c:v>
                </c:pt>
                <c:pt idx="8">
                  <c:v>1455</c:v>
                </c:pt>
                <c:pt idx="9">
                  <c:v>1207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92-4B86-BBF1-F58CC9FAB742}"/>
            </c:ext>
          </c:extLst>
        </c:ser>
        <c:ser>
          <c:idx val="1"/>
          <c:order val="1"/>
          <c:tx>
            <c:strRef>
              <c:f>'3.2.1_EROG PUB SHA'!$B$16</c:f>
              <c:strCache>
                <c:ptCount val="1"/>
                <c:pt idx="0">
                  <c:v>Proveedores de atención preventiva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268C8A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SHA'!$C$8:$R$8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'3.2.1_EROG PUB SHA'!$C$16:$R$16</c:f>
              <c:numCache>
                <c:formatCode>_(* #,##0_);_(* \(#,##0\);_(* "-"??_);_(@_)</c:formatCode>
                <c:ptCount val="16"/>
                <c:pt idx="0">
                  <c:v>39503</c:v>
                </c:pt>
                <c:pt idx="1">
                  <c:v>33516</c:v>
                </c:pt>
                <c:pt idx="2">
                  <c:v>42146</c:v>
                </c:pt>
                <c:pt idx="3">
                  <c:v>43801</c:v>
                </c:pt>
                <c:pt idx="4">
                  <c:v>53426</c:v>
                </c:pt>
                <c:pt idx="5">
                  <c:v>60165</c:v>
                </c:pt>
                <c:pt idx="6">
                  <c:v>102185</c:v>
                </c:pt>
                <c:pt idx="7">
                  <c:v>70123</c:v>
                </c:pt>
                <c:pt idx="8">
                  <c:v>54930</c:v>
                </c:pt>
                <c:pt idx="9">
                  <c:v>29477</c:v>
                </c:pt>
                <c:pt idx="10">
                  <c:v>29359</c:v>
                </c:pt>
                <c:pt idx="11">
                  <c:v>30508</c:v>
                </c:pt>
                <c:pt idx="12">
                  <c:v>27109</c:v>
                </c:pt>
                <c:pt idx="13">
                  <c:v>48684</c:v>
                </c:pt>
                <c:pt idx="14">
                  <c:v>368139</c:v>
                </c:pt>
                <c:pt idx="15">
                  <c:v>70823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592-4B86-BBF1-F58CC9FAB742}"/>
            </c:ext>
          </c:extLst>
        </c:ser>
        <c:ser>
          <c:idx val="2"/>
          <c:order val="2"/>
          <c:tx>
            <c:strRef>
              <c:f>'3.2.1_EROG PUB SHA'!$B$17</c:f>
              <c:strCache>
                <c:ptCount val="1"/>
                <c:pt idx="0">
                  <c:v>Agencias gubernamentales de administración del sistema de salud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solidFill>
                <a:schemeClr val="accent3">
                  <a:lumMod val="75000"/>
                </a:schemeClr>
              </a:solidFill>
            </a:ln>
            <a:effectLst/>
          </c:spPr>
          <c:invertIfNegative val="0"/>
          <c:dLbls>
            <c:dLbl>
              <c:idx val="3"/>
              <c:layout>
                <c:manualLayout>
                  <c:x val="-1.2486064396926742E-3"/>
                  <c:y val="-2.500000000000000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5592-4B86-BBF1-F58CC9FAB742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4358974056465228E-2"/>
                  <c:y val="1.388888888888878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592-4B86-BBF1-F58CC9FAB742}"/>
                </c:ex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6.2430321984640583E-4"/>
                  <c:y val="-1.388888888888888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5592-4B86-BBF1-F58CC9FAB742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SHA'!$C$8:$R$8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'3.2.1_EROG PUB SHA'!$C$17:$R$17</c:f>
              <c:numCache>
                <c:formatCode>_(* #,##0_);_(* \(#,##0\);_(* "-"??_);_(@_)</c:formatCode>
                <c:ptCount val="16"/>
                <c:pt idx="0">
                  <c:v>233331</c:v>
                </c:pt>
                <c:pt idx="1">
                  <c:v>287380</c:v>
                </c:pt>
                <c:pt idx="2">
                  <c:v>262821</c:v>
                </c:pt>
                <c:pt idx="3">
                  <c:v>289871</c:v>
                </c:pt>
                <c:pt idx="4">
                  <c:v>377617</c:v>
                </c:pt>
                <c:pt idx="5">
                  <c:v>455314</c:v>
                </c:pt>
                <c:pt idx="6">
                  <c:v>614141</c:v>
                </c:pt>
                <c:pt idx="7">
                  <c:v>568189</c:v>
                </c:pt>
                <c:pt idx="8">
                  <c:v>544833</c:v>
                </c:pt>
                <c:pt idx="9">
                  <c:v>536788</c:v>
                </c:pt>
                <c:pt idx="10">
                  <c:v>648375</c:v>
                </c:pt>
                <c:pt idx="11">
                  <c:v>522686</c:v>
                </c:pt>
                <c:pt idx="12">
                  <c:v>340438</c:v>
                </c:pt>
                <c:pt idx="13">
                  <c:v>247175</c:v>
                </c:pt>
                <c:pt idx="14">
                  <c:v>257294</c:v>
                </c:pt>
                <c:pt idx="15">
                  <c:v>274932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5592-4B86-BBF1-F58CC9FAB742}"/>
            </c:ext>
          </c:extLst>
        </c:ser>
        <c:ser>
          <c:idx val="3"/>
          <c:order val="3"/>
          <c:tx>
            <c:strRef>
              <c:f>'3.2.1_EROG PUB SHA'!$B$18</c:f>
              <c:strCache>
                <c:ptCount val="1"/>
                <c:pt idx="0">
                  <c:v>Agencias de administración de seguros sociales</c:v>
                </c:pt>
              </c:strCache>
            </c:strRef>
          </c:tx>
          <c:spPr>
            <a:solidFill>
              <a:srgbClr val="FFD1D1"/>
            </a:solidFill>
            <a:ln>
              <a:solidFill>
                <a:srgbClr val="FF9999"/>
              </a:solidFill>
            </a:ln>
            <a:effectLst/>
          </c:spPr>
          <c:invertIfNegative val="0"/>
          <c:dLbls>
            <c:dLbl>
              <c:idx val="14"/>
              <c:layout>
                <c:manualLayout>
                  <c:x val="6.2430321984631421E-4"/>
                  <c:y val="-8.33333333333333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5592-4B86-BBF1-F58CC9FAB742}"/>
                </c:ex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SHA'!$C$8:$R$8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'3.2.1_EROG PUB SHA'!$C$18:$R$18</c:f>
              <c:numCache>
                <c:formatCode>_(* #,##0_);_(* \(#,##0\);_(* "-"??_);_(@_)</c:formatCode>
                <c:ptCount val="16"/>
                <c:pt idx="0">
                  <c:v>66965</c:v>
                </c:pt>
                <c:pt idx="1">
                  <c:v>81697</c:v>
                </c:pt>
                <c:pt idx="2">
                  <c:v>142672</c:v>
                </c:pt>
                <c:pt idx="3">
                  <c:v>275853</c:v>
                </c:pt>
                <c:pt idx="4">
                  <c:v>532647</c:v>
                </c:pt>
                <c:pt idx="5">
                  <c:v>733154</c:v>
                </c:pt>
                <c:pt idx="6">
                  <c:v>654112</c:v>
                </c:pt>
                <c:pt idx="7">
                  <c:v>936621</c:v>
                </c:pt>
                <c:pt idx="8">
                  <c:v>296520</c:v>
                </c:pt>
                <c:pt idx="9">
                  <c:v>503740</c:v>
                </c:pt>
                <c:pt idx="10">
                  <c:v>673624</c:v>
                </c:pt>
                <c:pt idx="11">
                  <c:v>280795</c:v>
                </c:pt>
                <c:pt idx="12">
                  <c:v>259009</c:v>
                </c:pt>
                <c:pt idx="13">
                  <c:v>219810</c:v>
                </c:pt>
                <c:pt idx="14">
                  <c:v>229544</c:v>
                </c:pt>
                <c:pt idx="15">
                  <c:v>313272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5592-4B86-BBF1-F58CC9FAB74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370422944"/>
        <c:axId val="1370418048"/>
      </c:barChart>
      <c:catAx>
        <c:axId val="137042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70418048"/>
        <c:crosses val="autoZero"/>
        <c:auto val="1"/>
        <c:lblAlgn val="ctr"/>
        <c:lblOffset val="100"/>
        <c:noMultiLvlLbl val="0"/>
      </c:catAx>
      <c:valAx>
        <c:axId val="1370418048"/>
        <c:scaling>
          <c:orientation val="minMax"/>
        </c:scaling>
        <c:delete val="1"/>
        <c:axPos val="l"/>
        <c:numFmt formatCode="_(* #,##0_);_(* \(#,##0\);_(* &quot;-&quot;??_);_(@_)" sourceLinked="1"/>
        <c:majorTickMark val="none"/>
        <c:minorTickMark val="none"/>
        <c:tickLblPos val="nextTo"/>
        <c:crossAx val="1370422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464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825985686215446"/>
          <c:y val="3.8288959366356581E-2"/>
          <c:w val="0.45532395335828929"/>
          <c:h val="0.927074223912120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'3.2.2_EROG PRIV SHA'!$I$28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'3.2.2_EROG PRIV SHA'!$F$30:$F$42</c:f>
              <c:strCache>
                <c:ptCount val="13"/>
                <c:pt idx="0">
                  <c:v>Hospitales generales</c:v>
                </c:pt>
                <c:pt idx="1">
                  <c:v>Hospitales de salud mental </c:v>
                </c:pt>
                <c:pt idx="2">
                  <c:v>Hospitales de especialidades</c:v>
                </c:pt>
                <c:pt idx="3">
                  <c:v>Atención de larga duración residencial</c:v>
                </c:pt>
                <c:pt idx="4">
                  <c:v>Establecimientos residenciales de salud mental y adicciones</c:v>
                </c:pt>
                <c:pt idx="5">
                  <c:v>Otros establecimientos residenciales de salud de larga duración</c:v>
                </c:pt>
                <c:pt idx="6">
                  <c:v>Consultorios  médicos</c:v>
                </c:pt>
                <c:pt idx="7">
                  <c:v>Consultorios  odontológicos</c:v>
                </c:pt>
                <c:pt idx="8">
                  <c:v>Otros profesionales de la salud</c:v>
                </c:pt>
                <c:pt idx="9">
                  <c:v>Centros  de salud ambulatoria</c:v>
                </c:pt>
                <c:pt idx="10">
                  <c:v>Proveedores de transporte de pacientes y rescate de emergencias</c:v>
                </c:pt>
                <c:pt idx="11">
                  <c:v>Laboratorios médicos y de diagnóstico</c:v>
                </c:pt>
                <c:pt idx="12">
                  <c:v>Otros proveedores de servicios auxiliares</c:v>
                </c:pt>
              </c:strCache>
            </c:strRef>
          </c:cat>
          <c:val>
            <c:numRef>
              <c:f>'3.2.2_EROG PRIV SHA'!$I$30:$I$42</c:f>
              <c:numCache>
                <c:formatCode>0.0%</c:formatCode>
                <c:ptCount val="13"/>
                <c:pt idx="0">
                  <c:v>0.12450896463881136</c:v>
                </c:pt>
                <c:pt idx="1">
                  <c:v>5.7093369579928645E-3</c:v>
                </c:pt>
                <c:pt idx="2">
                  <c:v>0.32334393108939896</c:v>
                </c:pt>
                <c:pt idx="3">
                  <c:v>1.2363587449754762E-2</c:v>
                </c:pt>
                <c:pt idx="4">
                  <c:v>6.9664539088947256E-4</c:v>
                </c:pt>
                <c:pt idx="5">
                  <c:v>5.3963032126229816E-3</c:v>
                </c:pt>
                <c:pt idx="6">
                  <c:v>0.10136439535912942</c:v>
                </c:pt>
                <c:pt idx="7">
                  <c:v>2.6558463826335189E-2</c:v>
                </c:pt>
                <c:pt idx="8">
                  <c:v>1.6300173621634367E-2</c:v>
                </c:pt>
                <c:pt idx="9">
                  <c:v>0.2465348326847086</c:v>
                </c:pt>
                <c:pt idx="10">
                  <c:v>2.1588534163440149E-3</c:v>
                </c:pt>
                <c:pt idx="11">
                  <c:v>0.11744909880324791</c:v>
                </c:pt>
                <c:pt idx="12">
                  <c:v>1.7615413549130106E-2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A76-4DB8-8798-ABBAE7EA6D48}"/>
            </c:ext>
          </c:extLst>
        </c:ser>
        <c:ser>
          <c:idx val="1"/>
          <c:order val="1"/>
          <c:tx>
            <c:strRef>
              <c:f>'3.2.2_EROG PRIV SHA'!$K$28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'3.2.2_EROG PRIV SHA'!$F$30:$F$42</c:f>
              <c:strCache>
                <c:ptCount val="13"/>
                <c:pt idx="0">
                  <c:v>Hospitales generales</c:v>
                </c:pt>
                <c:pt idx="1">
                  <c:v>Hospitales de salud mental </c:v>
                </c:pt>
                <c:pt idx="2">
                  <c:v>Hospitales de especialidades</c:v>
                </c:pt>
                <c:pt idx="3">
                  <c:v>Atención de larga duración residencial</c:v>
                </c:pt>
                <c:pt idx="4">
                  <c:v>Establecimientos residenciales de salud mental y adicciones</c:v>
                </c:pt>
                <c:pt idx="5">
                  <c:v>Otros establecimientos residenciales de salud de larga duración</c:v>
                </c:pt>
                <c:pt idx="6">
                  <c:v>Consultorios  médicos</c:v>
                </c:pt>
                <c:pt idx="7">
                  <c:v>Consultorios  odontológicos</c:v>
                </c:pt>
                <c:pt idx="8">
                  <c:v>Otros profesionales de la salud</c:v>
                </c:pt>
                <c:pt idx="9">
                  <c:v>Centros  de salud ambulatoria</c:v>
                </c:pt>
                <c:pt idx="10">
                  <c:v>Proveedores de transporte de pacientes y rescate de emergencias</c:v>
                </c:pt>
                <c:pt idx="11">
                  <c:v>Laboratorios médicos y de diagnóstico</c:v>
                </c:pt>
                <c:pt idx="12">
                  <c:v>Otros proveedores de servicios auxiliares</c:v>
                </c:pt>
              </c:strCache>
            </c:strRef>
          </c:cat>
          <c:val>
            <c:numRef>
              <c:f>'3.2.2_EROG PRIV SHA'!$K$30:$K$42</c:f>
              <c:numCache>
                <c:formatCode>0.0%</c:formatCode>
                <c:ptCount val="13"/>
                <c:pt idx="0">
                  <c:v>0.12467727152806689</c:v>
                </c:pt>
                <c:pt idx="1">
                  <c:v>5.7286686583188076E-3</c:v>
                </c:pt>
                <c:pt idx="2">
                  <c:v>0.32821352157953571</c:v>
                </c:pt>
                <c:pt idx="3">
                  <c:v>1.1171399509254472E-2</c:v>
                </c:pt>
                <c:pt idx="4">
                  <c:v>4.4152609964055707E-3</c:v>
                </c:pt>
                <c:pt idx="5">
                  <c:v>4.9890428632210779E-3</c:v>
                </c:pt>
                <c:pt idx="6">
                  <c:v>9.8272630643077938E-2</c:v>
                </c:pt>
                <c:pt idx="7">
                  <c:v>2.7542673358373859E-2</c:v>
                </c:pt>
                <c:pt idx="8">
                  <c:v>1.6821149332735534E-2</c:v>
                </c:pt>
                <c:pt idx="9">
                  <c:v>0.25018871895287287</c:v>
                </c:pt>
                <c:pt idx="10">
                  <c:v>1.0065773320706319E-2</c:v>
                </c:pt>
                <c:pt idx="11">
                  <c:v>0.10089601471321581</c:v>
                </c:pt>
                <c:pt idx="12">
                  <c:v>1.7017874544215134E-2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A76-4DB8-8798-ABBAE7EA6D4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7"/>
        <c:axId val="1370418592"/>
        <c:axId val="1370425120"/>
      </c:barChart>
      <c:catAx>
        <c:axId val="13704185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rgbClr val="64647C"/>
                </a:solidFill>
              </a:defRPr>
            </a:pPr>
            <a:endParaRPr lang="es-ES"/>
          </a:p>
        </c:txPr>
        <c:crossAx val="1370425120"/>
        <c:crosses val="autoZero"/>
        <c:auto val="1"/>
        <c:lblAlgn val="ctr"/>
        <c:lblOffset val="100"/>
        <c:noMultiLvlLbl val="0"/>
      </c:catAx>
      <c:valAx>
        <c:axId val="1370425120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370418592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86071064067811198"/>
          <c:y val="0.49082187410896166"/>
          <c:w val="4.3843093383818824E-2"/>
          <c:h val="9.0564638106421722E-2"/>
        </c:manualLayout>
      </c:layout>
      <c:overlay val="0"/>
      <c:txPr>
        <a:bodyPr/>
        <a:lstStyle/>
        <a:p>
          <a:pPr>
            <a:defRPr sz="1100">
              <a:solidFill>
                <a:srgbClr val="64647C"/>
              </a:solidFill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'3.2.2_EROG PRIV SHA'!$B$10</c:f>
              <c:strCache>
                <c:ptCount val="1"/>
                <c:pt idx="0">
                  <c:v>Hospitales generales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'3.2.2_EROG PRIV SHA'!$C$8:$R$8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'3.2.2_EROG PRIV SHA'!$C$10:$R$10</c:f>
              <c:numCache>
                <c:formatCode>_(* #,##0_);_(* \(#,##0\);_(* "-"??_);_(@_)</c:formatCode>
                <c:ptCount val="16"/>
                <c:pt idx="0">
                  <c:v>88333</c:v>
                </c:pt>
                <c:pt idx="1">
                  <c:v>105216</c:v>
                </c:pt>
                <c:pt idx="2">
                  <c:v>143199</c:v>
                </c:pt>
                <c:pt idx="3">
                  <c:v>190622</c:v>
                </c:pt>
                <c:pt idx="4">
                  <c:v>218632</c:v>
                </c:pt>
                <c:pt idx="5">
                  <c:v>246766</c:v>
                </c:pt>
                <c:pt idx="6">
                  <c:v>297531</c:v>
                </c:pt>
                <c:pt idx="7">
                  <c:v>329142</c:v>
                </c:pt>
                <c:pt idx="8">
                  <c:v>361114</c:v>
                </c:pt>
                <c:pt idx="9">
                  <c:v>313228</c:v>
                </c:pt>
                <c:pt idx="10">
                  <c:v>279376</c:v>
                </c:pt>
                <c:pt idx="11">
                  <c:v>270162</c:v>
                </c:pt>
                <c:pt idx="12">
                  <c:v>283735</c:v>
                </c:pt>
                <c:pt idx="13">
                  <c:v>326956</c:v>
                </c:pt>
                <c:pt idx="14">
                  <c:v>299903</c:v>
                </c:pt>
                <c:pt idx="15">
                  <c:v>327022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3D-4F8B-A3D3-6227FA60F4F2}"/>
            </c:ext>
          </c:extLst>
        </c:ser>
        <c:ser>
          <c:idx val="1"/>
          <c:order val="1"/>
          <c:tx>
            <c:strRef>
              <c:f>'3.2.2_EROG PRIV SHA'!$B$11</c:f>
              <c:strCache>
                <c:ptCount val="1"/>
                <c:pt idx="0">
                  <c:v>Hospitales de salud mental 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268C8A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'3.2.2_EROG PRIV SHA'!$C$8:$R$8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'3.2.2_EROG PRIV SHA'!$C$11:$R$11</c:f>
              <c:numCache>
                <c:formatCode>_(* #,##0_);_(* \(#,##0\);_(* "-"??_);_(@_)</c:formatCode>
                <c:ptCount val="16"/>
                <c:pt idx="0">
                  <c:v>3078</c:v>
                </c:pt>
                <c:pt idx="1">
                  <c:v>3712</c:v>
                </c:pt>
                <c:pt idx="2">
                  <c:v>5043</c:v>
                </c:pt>
                <c:pt idx="3">
                  <c:v>6573</c:v>
                </c:pt>
                <c:pt idx="4">
                  <c:v>7486</c:v>
                </c:pt>
                <c:pt idx="5">
                  <c:v>8306</c:v>
                </c:pt>
                <c:pt idx="6">
                  <c:v>10030</c:v>
                </c:pt>
                <c:pt idx="7">
                  <c:v>11266</c:v>
                </c:pt>
                <c:pt idx="8">
                  <c:v>17549</c:v>
                </c:pt>
                <c:pt idx="9">
                  <c:v>15974</c:v>
                </c:pt>
                <c:pt idx="10">
                  <c:v>16180</c:v>
                </c:pt>
                <c:pt idx="11">
                  <c:v>11521</c:v>
                </c:pt>
                <c:pt idx="12">
                  <c:v>13008</c:v>
                </c:pt>
                <c:pt idx="13">
                  <c:v>13943</c:v>
                </c:pt>
                <c:pt idx="14">
                  <c:v>13752</c:v>
                </c:pt>
                <c:pt idx="15">
                  <c:v>15026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33D-4F8B-A3D3-6227FA60F4F2}"/>
            </c:ext>
          </c:extLst>
        </c:ser>
        <c:ser>
          <c:idx val="2"/>
          <c:order val="2"/>
          <c:tx>
            <c:strRef>
              <c:f>'3.2.2_EROG PRIV SHA'!$B$12</c:f>
              <c:strCache>
                <c:ptCount val="1"/>
                <c:pt idx="0">
                  <c:v>Hospitales de especialidades</c:v>
                </c:pt>
              </c:strCache>
            </c:strRef>
          </c:tx>
          <c:spPr>
            <a:solidFill>
              <a:srgbClr val="FFD1D1"/>
            </a:solidFill>
            <a:ln>
              <a:solidFill>
                <a:srgbClr val="FF9999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'3.2.2_EROG PRIV SHA'!$C$8:$R$8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'3.2.2_EROG PRIV SHA'!$C$12:$R$12</c:f>
              <c:numCache>
                <c:formatCode>_(* #,##0_);_(* \(#,##0\);_(* "-"??_);_(@_)</c:formatCode>
                <c:ptCount val="16"/>
                <c:pt idx="0">
                  <c:v>201104</c:v>
                </c:pt>
                <c:pt idx="1">
                  <c:v>245477</c:v>
                </c:pt>
                <c:pt idx="2">
                  <c:v>332786</c:v>
                </c:pt>
                <c:pt idx="3">
                  <c:v>422996</c:v>
                </c:pt>
                <c:pt idx="4">
                  <c:v>477560</c:v>
                </c:pt>
                <c:pt idx="5">
                  <c:v>517870</c:v>
                </c:pt>
                <c:pt idx="6">
                  <c:v>626920</c:v>
                </c:pt>
                <c:pt idx="7">
                  <c:v>717885</c:v>
                </c:pt>
                <c:pt idx="8">
                  <c:v>675314</c:v>
                </c:pt>
                <c:pt idx="9">
                  <c:v>634131</c:v>
                </c:pt>
                <c:pt idx="10">
                  <c:v>595931</c:v>
                </c:pt>
                <c:pt idx="11">
                  <c:v>670848</c:v>
                </c:pt>
                <c:pt idx="12">
                  <c:v>808628</c:v>
                </c:pt>
                <c:pt idx="13">
                  <c:v>696738</c:v>
                </c:pt>
                <c:pt idx="14">
                  <c:v>778834</c:v>
                </c:pt>
                <c:pt idx="15">
                  <c:v>860887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33D-4F8B-A3D3-6227FA60F4F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370414784"/>
        <c:axId val="1370415328"/>
      </c:barChart>
      <c:catAx>
        <c:axId val="137041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70415328"/>
        <c:crosses val="autoZero"/>
        <c:auto val="1"/>
        <c:lblAlgn val="ctr"/>
        <c:lblOffset val="100"/>
        <c:noMultiLvlLbl val="0"/>
      </c:catAx>
      <c:valAx>
        <c:axId val="1370415328"/>
        <c:scaling>
          <c:orientation val="minMax"/>
        </c:scaling>
        <c:delete val="1"/>
        <c:axPos val="l"/>
        <c:numFmt formatCode="_(* #,##0_);_(* \(#,##0\);_(* &quot;-&quot;??_);_(@_)" sourceLinked="1"/>
        <c:majorTickMark val="none"/>
        <c:minorTickMark val="none"/>
        <c:tickLblPos val="nextTo"/>
        <c:crossAx val="137041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'3.2.2_EROG PRIV SHA'!$B$16</c:f>
              <c:strCache>
                <c:ptCount val="1"/>
                <c:pt idx="0">
                  <c:v>Consultorios  médicos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dLbl>
              <c:idx val="5"/>
              <c:layout>
                <c:manualLayout>
                  <c:x val="-6.0737525731747698E-3"/>
                  <c:y val="-2.777777777777777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A58-4996-8B54-267A94993C12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3743069850970448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A58-4996-8B54-267A94993C12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3.3743069850970943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A58-4996-8B54-267A94993C12}"/>
                </c:ex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3497227940388378E-3"/>
                  <c:y val="2.777777777777777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A58-4996-8B54-267A94993C12}"/>
                </c:ex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595959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'3.2.2_EROG PRIV SHA'!$C$8:$R$8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'3.2.2_EROG PRIV SHA'!$C$16:$R$16</c:f>
              <c:numCache>
                <c:formatCode>_(* #,##0.0_);_(* \(#,##0.0\);_(* "-"??_);_(@_)</c:formatCode>
                <c:ptCount val="16"/>
                <c:pt idx="0">
                  <c:v>137221</c:v>
                </c:pt>
                <c:pt idx="1">
                  <c:v>164554</c:v>
                </c:pt>
                <c:pt idx="2">
                  <c:v>187411</c:v>
                </c:pt>
                <c:pt idx="3">
                  <c:v>182986</c:v>
                </c:pt>
                <c:pt idx="4">
                  <c:v>223529</c:v>
                </c:pt>
                <c:pt idx="5">
                  <c:v>266679</c:v>
                </c:pt>
                <c:pt idx="6">
                  <c:v>242382</c:v>
                </c:pt>
                <c:pt idx="7">
                  <c:v>249180</c:v>
                </c:pt>
                <c:pt idx="8">
                  <c:v>296047</c:v>
                </c:pt>
                <c:pt idx="9">
                  <c:v>307372</c:v>
                </c:pt>
                <c:pt idx="10">
                  <c:v>305328</c:v>
                </c:pt>
                <c:pt idx="11">
                  <c:v>226639</c:v>
                </c:pt>
                <c:pt idx="12">
                  <c:v>249031</c:v>
                </c:pt>
                <c:pt idx="13">
                  <c:v>217730</c:v>
                </c:pt>
                <c:pt idx="14">
                  <c:v>244155</c:v>
                </c:pt>
                <c:pt idx="15">
                  <c:v>257764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A58-4996-8B54-267A94993C12}"/>
            </c:ext>
          </c:extLst>
        </c:ser>
        <c:ser>
          <c:idx val="1"/>
          <c:order val="1"/>
          <c:tx>
            <c:strRef>
              <c:f>'3.2.2_EROG PRIV SHA'!$B$17</c:f>
              <c:strCache>
                <c:ptCount val="1"/>
                <c:pt idx="0">
                  <c:v>Consultorios  odontológicos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268C8A"/>
              </a:solidFill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'3.2.2_EROG PRIV SHA'!$C$8:$R$8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'3.2.2_EROG PRIV SHA'!$C$17:$R$17</c:f>
              <c:numCache>
                <c:formatCode>_(* #,##0.0_);_(* \(#,##0.0\);_(* "-"??_);_(@_)</c:formatCode>
                <c:ptCount val="16"/>
                <c:pt idx="0">
                  <c:v>45149</c:v>
                </c:pt>
                <c:pt idx="1">
                  <c:v>49995</c:v>
                </c:pt>
                <c:pt idx="2">
                  <c:v>56015</c:v>
                </c:pt>
                <c:pt idx="3">
                  <c:v>45545</c:v>
                </c:pt>
                <c:pt idx="4">
                  <c:v>59221</c:v>
                </c:pt>
                <c:pt idx="5">
                  <c:v>65471</c:v>
                </c:pt>
                <c:pt idx="6">
                  <c:v>53902</c:v>
                </c:pt>
                <c:pt idx="7">
                  <c:v>57497</c:v>
                </c:pt>
                <c:pt idx="8">
                  <c:v>59449</c:v>
                </c:pt>
                <c:pt idx="9">
                  <c:v>69766</c:v>
                </c:pt>
                <c:pt idx="10">
                  <c:v>58167</c:v>
                </c:pt>
                <c:pt idx="11">
                  <c:v>67243</c:v>
                </c:pt>
                <c:pt idx="12">
                  <c:v>71582</c:v>
                </c:pt>
                <c:pt idx="13">
                  <c:v>55654</c:v>
                </c:pt>
                <c:pt idx="14">
                  <c:v>63971</c:v>
                </c:pt>
                <c:pt idx="15">
                  <c:v>72243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FA58-4996-8B54-267A94993C12}"/>
            </c:ext>
          </c:extLst>
        </c:ser>
        <c:ser>
          <c:idx val="2"/>
          <c:order val="2"/>
          <c:tx>
            <c:strRef>
              <c:f>'3.2.2_EROG PRIV SHA'!$B$19</c:f>
              <c:strCache>
                <c:ptCount val="1"/>
                <c:pt idx="0">
                  <c:v>Centros  de salud ambulatoria</c:v>
                </c:pt>
              </c:strCache>
            </c:strRef>
          </c:tx>
          <c:spPr>
            <a:solidFill>
              <a:srgbClr val="FFD1D1"/>
            </a:solidFill>
            <a:ln>
              <a:solidFill>
                <a:srgbClr val="FF9999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'3.2.2_EROG PRIV SHA'!$C$8:$R$8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'3.2.2_EROG PRIV SHA'!$C$19:$R$19</c:f>
              <c:numCache>
                <c:formatCode>_(* #,##0_);_(* \(#,##0\);_(* "-"??_);_(@_)</c:formatCode>
                <c:ptCount val="16"/>
                <c:pt idx="0">
                  <c:v>99973</c:v>
                </c:pt>
                <c:pt idx="1">
                  <c:v>126752</c:v>
                </c:pt>
                <c:pt idx="2">
                  <c:v>146087</c:v>
                </c:pt>
                <c:pt idx="3">
                  <c:v>185336</c:v>
                </c:pt>
                <c:pt idx="4">
                  <c:v>218924</c:v>
                </c:pt>
                <c:pt idx="5">
                  <c:v>274156</c:v>
                </c:pt>
                <c:pt idx="6">
                  <c:v>305045</c:v>
                </c:pt>
                <c:pt idx="7">
                  <c:v>314340</c:v>
                </c:pt>
                <c:pt idx="8">
                  <c:v>426584</c:v>
                </c:pt>
                <c:pt idx="9">
                  <c:v>397471</c:v>
                </c:pt>
                <c:pt idx="10">
                  <c:v>395775</c:v>
                </c:pt>
                <c:pt idx="11">
                  <c:v>452444</c:v>
                </c:pt>
                <c:pt idx="12">
                  <c:v>506981</c:v>
                </c:pt>
                <c:pt idx="13">
                  <c:v>535317</c:v>
                </c:pt>
                <c:pt idx="14">
                  <c:v>593825</c:v>
                </c:pt>
                <c:pt idx="15">
                  <c:v>656232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FA58-4996-8B54-267A94993C1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371247264"/>
        <c:axId val="1371258688"/>
      </c:barChart>
      <c:catAx>
        <c:axId val="137124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71258688"/>
        <c:crosses val="autoZero"/>
        <c:auto val="1"/>
        <c:lblAlgn val="ctr"/>
        <c:lblOffset val="100"/>
        <c:noMultiLvlLbl val="0"/>
      </c:catAx>
      <c:valAx>
        <c:axId val="1371258688"/>
        <c:scaling>
          <c:orientation val="minMax"/>
        </c:scaling>
        <c:delete val="1"/>
        <c:axPos val="l"/>
        <c:numFmt formatCode="_(* #,##0.0_);_(* \(#,##0.0\);_(* &quot;-&quot;??_);_(@_)" sourceLinked="1"/>
        <c:majorTickMark val="none"/>
        <c:minorTickMark val="none"/>
        <c:tickLblPos val="nextTo"/>
        <c:crossAx val="1371247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595959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41286655714801"/>
          <c:y val="9.7470991855214767E-2"/>
          <c:w val="0.35928314356388913"/>
          <c:h val="0.81345572286251566"/>
        </c:manualLayout>
      </c:layout>
      <c:pieChart>
        <c:varyColors val="1"/>
        <c:ser>
          <c:idx val="0"/>
          <c:order val="0"/>
          <c:tx>
            <c:strRef>
              <c:f>'3.2.3_EROG TIPO PUB SHA'!$C$25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C1CD"/>
            </a:solidFill>
          </c:spPr>
          <c:dPt>
            <c:idx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7E5-45B0-A4D7-7E945C0EB708}"/>
              </c:ext>
            </c:extLst>
          </c:dPt>
          <c:dPt>
            <c:idx val="1"/>
            <c:bubble3D val="0"/>
            <c:spPr>
              <a:solidFill>
                <a:srgbClr val="4BACC6"/>
              </a:solidFill>
              <a:ln>
                <a:solidFill>
                  <a:srgbClr val="268C8A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7E5-45B0-A4D7-7E945C0EB708}"/>
              </c:ext>
            </c:extLst>
          </c:dPt>
          <c:dPt>
            <c:idx val="2"/>
            <c:bubble3D val="0"/>
            <c:spPr>
              <a:solidFill>
                <a:srgbClr val="FFD1D1"/>
              </a:solidFill>
              <a:ln>
                <a:solidFill>
                  <a:srgbClr val="FF9999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7E5-45B0-A4D7-7E945C0EB708}"/>
              </c:ext>
            </c:extLst>
          </c:dPt>
          <c:dPt>
            <c:idx val="3"/>
            <c:bubble3D val="0"/>
            <c:spPr>
              <a:solidFill>
                <a:srgbClr val="FFBEAA"/>
              </a:solidFill>
              <a:ln>
                <a:solidFill>
                  <a:srgbClr val="FB5B7B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7E5-45B0-A4D7-7E945C0EB708}"/>
              </c:ext>
            </c:extLst>
          </c:dPt>
          <c:dPt>
            <c:idx val="4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7E5-45B0-A4D7-7E945C0EB708}"/>
              </c:ext>
            </c:extLst>
          </c:dPt>
          <c:dPt>
            <c:idx val="5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accent4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77E5-45B0-A4D7-7E945C0EB708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'3.2.3_EROG TIPO PUB SHA'!$D$24:$I$24</c:f>
              <c:strCache>
                <c:ptCount val="6"/>
                <c:pt idx="0">
                  <c:v>Remuneraciones</c:v>
                </c:pt>
                <c:pt idx="1">
                  <c:v>Consumo intermedio</c:v>
                </c:pt>
                <c:pt idx="2">
                  <c:v>Inversiones de capital</c:v>
                </c:pt>
                <c:pt idx="3">
                  <c:v>Consumo del gobierno en nombre de los hogares</c:v>
                </c:pt>
                <c:pt idx="4">
                  <c:v>Transferencias</c:v>
                </c:pt>
                <c:pt idx="5">
                  <c:v>Otros gastos</c:v>
                </c:pt>
              </c:strCache>
            </c:strRef>
          </c:cat>
          <c:val>
            <c:numRef>
              <c:f>'3.2.3_EROG TIPO PUB SHA'!$D$26:$I$26</c:f>
              <c:numCache>
                <c:formatCode>0.0%</c:formatCode>
                <c:ptCount val="6"/>
                <c:pt idx="0">
                  <c:v>0.45630279343762442</c:v>
                </c:pt>
                <c:pt idx="1">
                  <c:v>0.29136264218085478</c:v>
                </c:pt>
                <c:pt idx="2">
                  <c:v>3.5230343561574971E-2</c:v>
                </c:pt>
                <c:pt idx="3">
                  <c:v>0.1583320192420189</c:v>
                </c:pt>
                <c:pt idx="4">
                  <c:v>5.0858497613357902E-2</c:v>
                </c:pt>
                <c:pt idx="5">
                  <c:v>7.9137039645690386E-3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77E5-45B0-A4D7-7E945C0EB70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722774221567624"/>
          <c:y val="0.34700073726739211"/>
          <c:w val="0.20041650971686806"/>
          <c:h val="0.47886279514966651"/>
        </c:manualLayout>
      </c:layout>
      <c:overlay val="0"/>
      <c:txPr>
        <a:bodyPr rot="0" vert="horz"/>
        <a:lstStyle/>
        <a:p>
          <a:pPr rtl="0">
            <a:defRPr/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layout>
        <c:manualLayout>
          <c:xMode val="edge"/>
          <c:yMode val="edge"/>
          <c:x val="0.67641075911925808"/>
          <c:y val="0.2307115560561370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5341286655714801"/>
          <c:y val="9.7470991855214767E-2"/>
          <c:w val="0.35928314356388913"/>
          <c:h val="0.81345572286251566"/>
        </c:manualLayout>
      </c:layout>
      <c:pieChart>
        <c:varyColors val="1"/>
        <c:ser>
          <c:idx val="0"/>
          <c:order val="0"/>
          <c:tx>
            <c:strRef>
              <c:f>'3.2.3_EROG TIPO PUB SHA'!$C$41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FFC1CD"/>
            </a:solidFill>
          </c:spPr>
          <c:dPt>
            <c:idx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DD3-47F7-A041-E4F5EACD187B}"/>
              </c:ext>
            </c:extLst>
          </c:dPt>
          <c:dPt>
            <c:idx val="1"/>
            <c:bubble3D val="0"/>
            <c:spPr>
              <a:solidFill>
                <a:srgbClr val="4BACC6"/>
              </a:solidFill>
              <a:ln>
                <a:solidFill>
                  <a:srgbClr val="268C8A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DD3-47F7-A041-E4F5EACD187B}"/>
              </c:ext>
            </c:extLst>
          </c:dPt>
          <c:dPt>
            <c:idx val="2"/>
            <c:bubble3D val="0"/>
            <c:spPr>
              <a:solidFill>
                <a:srgbClr val="00FFB4"/>
              </a:solidFill>
              <a:ln>
                <a:solidFill>
                  <a:srgbClr val="32B4B4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DD3-47F7-A041-E4F5EACD187B}"/>
              </c:ext>
            </c:extLst>
          </c:dPt>
          <c:dPt>
            <c:idx val="3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DD3-47F7-A041-E4F5EACD187B}"/>
              </c:ext>
            </c:extLst>
          </c:dPt>
          <c:dPt>
            <c:idx val="4"/>
            <c:bubble3D val="0"/>
            <c:spPr>
              <a:solidFill>
                <a:srgbClr val="FFBEAA"/>
              </a:solidFill>
              <a:ln>
                <a:solidFill>
                  <a:srgbClr val="FB5B7B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DD3-47F7-A041-E4F5EACD187B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'3.2.3_EROG TIPO PUB SHA'!$D$39:$I$39</c:f>
              <c:strCache>
                <c:ptCount val="6"/>
                <c:pt idx="0">
                  <c:v>Remuneraciones</c:v>
                </c:pt>
                <c:pt idx="1">
                  <c:v>Consumo intermedio</c:v>
                </c:pt>
                <c:pt idx="2">
                  <c:v>Inversiones de capital</c:v>
                </c:pt>
                <c:pt idx="3">
                  <c:v>Compras del gobierno en nombre de los hogares</c:v>
                </c:pt>
                <c:pt idx="4">
                  <c:v>Transferencias</c:v>
                </c:pt>
                <c:pt idx="5">
                  <c:v>Otros gastos</c:v>
                </c:pt>
              </c:strCache>
            </c:strRef>
          </c:cat>
          <c:val>
            <c:numRef>
              <c:f>'3.2.3_EROG TIPO PUB SHA'!$D$41:$I$41</c:f>
              <c:numCache>
                <c:formatCode>0.0%</c:formatCode>
                <c:ptCount val="6"/>
                <c:pt idx="0">
                  <c:v>0.48002260755278392</c:v>
                </c:pt>
                <c:pt idx="1">
                  <c:v>0.18675048798803631</c:v>
                </c:pt>
                <c:pt idx="2">
                  <c:v>2.5717470698187514E-2</c:v>
                </c:pt>
                <c:pt idx="3">
                  <c:v>0.23471373912774793</c:v>
                </c:pt>
                <c:pt idx="4">
                  <c:v>7.2500869485891517E-2</c:v>
                </c:pt>
                <c:pt idx="5">
                  <c:v>2.9482514735279942E-4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DDD3-47F7-A041-E4F5EACD187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722774221567624"/>
          <c:y val="0.34700073726739211"/>
          <c:w val="0.20202498110596889"/>
          <c:h val="0.42766193573106009"/>
        </c:manualLayout>
      </c:layout>
      <c:overlay val="0"/>
      <c:txPr>
        <a:bodyPr rot="0" vert="horz"/>
        <a:lstStyle/>
        <a:p>
          <a:pPr rtl="0">
            <a:defRPr/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layout>
        <c:manualLayout>
          <c:xMode val="edge"/>
          <c:yMode val="edge"/>
          <c:x val="0.67641075911925808"/>
          <c:y val="0.2307115560561370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5341286655714801"/>
          <c:y val="9.7470991855214767E-2"/>
          <c:w val="0.35928314356388913"/>
          <c:h val="0.81345572286251566"/>
        </c:manualLayout>
      </c:layout>
      <c:pieChart>
        <c:varyColors val="1"/>
        <c:ser>
          <c:idx val="0"/>
          <c:order val="0"/>
          <c:tx>
            <c:strRef>
              <c:f>'3.2.4_EROG TIPO PRIV SHA'!$C$46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FFC1CD"/>
            </a:solidFill>
          </c:spPr>
          <c:dPt>
            <c:idx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C63-4628-B5D6-DAD0191CD1E3}"/>
              </c:ext>
            </c:extLst>
          </c:dPt>
          <c:dPt>
            <c:idx val="1"/>
            <c:bubble3D val="0"/>
            <c:spPr>
              <a:solidFill>
                <a:srgbClr val="4BACC6"/>
              </a:solidFill>
              <a:ln>
                <a:solidFill>
                  <a:srgbClr val="268C8A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C63-4628-B5D6-DAD0191CD1E3}"/>
              </c:ext>
            </c:extLst>
          </c:dPt>
          <c:dPt>
            <c:idx val="2"/>
            <c:bubble3D val="0"/>
            <c:spPr>
              <a:solidFill>
                <a:srgbClr val="FFD1D1"/>
              </a:solidFill>
              <a:ln>
                <a:solidFill>
                  <a:srgbClr val="FF9999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C63-4628-B5D6-DAD0191CD1E3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>
                <a:solidFill>
                  <a:srgbClr val="DC5E7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C63-4628-B5D6-DAD0191CD1E3}"/>
              </c:ext>
            </c:extLst>
          </c:dPt>
          <c:dPt>
            <c:idx val="4"/>
            <c:bubble3D val="0"/>
            <c:spPr>
              <a:solidFill>
                <a:srgbClr val="00FFB4"/>
              </a:solidFill>
              <a:ln>
                <a:solidFill>
                  <a:srgbClr val="50DCBB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C63-4628-B5D6-DAD0191CD1E3}"/>
              </c:ext>
            </c:extLst>
          </c:dPt>
          <c:dPt>
            <c:idx val="5"/>
            <c:bubble3D val="0"/>
            <c:spPr>
              <a:solidFill>
                <a:srgbClr val="FFBEAA"/>
              </a:solidFill>
              <a:ln>
                <a:solidFill>
                  <a:srgbClr val="FB5B7B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7C63-4628-B5D6-DAD0191CD1E3}"/>
              </c:ext>
            </c:extLst>
          </c:dPt>
          <c:dLbls>
            <c:dLbl>
              <c:idx val="0"/>
              <c:layout>
                <c:manualLayout>
                  <c:x val="-7.421696234842988E-2"/>
                  <c:y val="1.498126987377507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C63-4628-B5D6-DAD0191CD1E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5.6075038218813621E-2"/>
                  <c:y val="-0.1677902225862814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C63-4628-B5D6-DAD0191CD1E3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9791189959581301E-2"/>
                  <c:y val="9.887638116691588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7C63-4628-B5D6-DAD0191CD1E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9250324896600616E-2"/>
                  <c:y val="2.09737778232851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7C63-4628-B5D6-DAD0191CD1E3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3477880031444723E-2"/>
                  <c:y val="-1.19850158990201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7C63-4628-B5D6-DAD0191CD1E3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2.9686784939372008E-2"/>
                  <c:y val="-2.09737778232851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7C63-4628-B5D6-DAD0191CD1E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>
                  <a:solidFill>
                    <a:schemeClr val="bg1">
                      <a:lumMod val="75000"/>
                    </a:schemeClr>
                  </a:solidFill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'3.2.4_EROG TIPO PRIV SHA'!$D$44:$I$44</c:f>
              <c:strCache>
                <c:ptCount val="6"/>
                <c:pt idx="0">
                  <c:v>Remuneraciones</c:v>
                </c:pt>
                <c:pt idx="1">
                  <c:v>Consumo intermedio</c:v>
                </c:pt>
                <c:pt idx="2">
                  <c:v>Inversiones de capital</c:v>
                </c:pt>
                <c:pt idx="3">
                  <c:v>Compras del gobierno en nombre de los hogares</c:v>
                </c:pt>
                <c:pt idx="4">
                  <c:v>Transferencias</c:v>
                </c:pt>
                <c:pt idx="5">
                  <c:v>Otros gastos</c:v>
                </c:pt>
              </c:strCache>
            </c:strRef>
          </c:cat>
          <c:val>
            <c:numRef>
              <c:f>'3.2.4_EROG TIPO PRIV SHA'!$D$46:$I$46</c:f>
              <c:numCache>
                <c:formatCode>0.0%</c:formatCode>
                <c:ptCount val="6"/>
                <c:pt idx="0">
                  <c:v>0.40713388141892254</c:v>
                </c:pt>
                <c:pt idx="1">
                  <c:v>0.50821365882968328</c:v>
                </c:pt>
                <c:pt idx="2">
                  <c:v>5.4949621570843189E-2</c:v>
                </c:pt>
                <c:pt idx="3">
                  <c:v>0</c:v>
                </c:pt>
                <c:pt idx="4">
                  <c:v>5.9959251956195857E-3</c:v>
                </c:pt>
                <c:pt idx="5">
                  <c:v>2.3706912984931459E-2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7C63-4628-B5D6-DAD0191CD1E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722774221567624"/>
          <c:y val="0.34700073726739211"/>
          <c:w val="0.21534000366412498"/>
          <c:h val="0.50856079304944579"/>
        </c:manualLayout>
      </c:layout>
      <c:overlay val="0"/>
      <c:txPr>
        <a:bodyPr rot="0" vert="horz"/>
        <a:lstStyle/>
        <a:p>
          <a:pPr rtl="0">
            <a:defRPr/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41286655714801"/>
          <c:y val="9.7470991855214767E-2"/>
          <c:w val="0.35928314356388913"/>
          <c:h val="0.81345572286251566"/>
        </c:manualLayout>
      </c:layout>
      <c:pieChart>
        <c:varyColors val="1"/>
        <c:ser>
          <c:idx val="0"/>
          <c:order val="0"/>
          <c:spPr>
            <a:solidFill>
              <a:srgbClr val="FFC1CD"/>
            </a:solidFill>
          </c:spPr>
          <c:dPt>
            <c:idx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3E5-4944-902F-1BDF1282EE8D}"/>
              </c:ext>
            </c:extLst>
          </c:dPt>
          <c:dPt>
            <c:idx val="1"/>
            <c:bubble3D val="0"/>
            <c:spPr>
              <a:solidFill>
                <a:srgbClr val="4BACC6"/>
              </a:solidFill>
              <a:ln>
                <a:solidFill>
                  <a:srgbClr val="268C8A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3E5-4944-902F-1BDF1282EE8D}"/>
              </c:ext>
            </c:extLst>
          </c:dPt>
          <c:dPt>
            <c:idx val="2"/>
            <c:bubble3D val="0"/>
            <c:spPr>
              <a:solidFill>
                <a:srgbClr val="FFD1D1"/>
              </a:solidFill>
              <a:ln>
                <a:solidFill>
                  <a:srgbClr val="FF9999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3E5-4944-902F-1BDF1282EE8D}"/>
              </c:ext>
            </c:extLst>
          </c:dPt>
          <c:dPt>
            <c:idx val="3"/>
            <c:bubble3D val="0"/>
            <c:spPr>
              <a:solidFill>
                <a:srgbClr val="FFBEAA"/>
              </a:solidFill>
              <a:ln>
                <a:solidFill>
                  <a:srgbClr val="F57913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3E5-4944-902F-1BDF1282EE8D}"/>
              </c:ext>
            </c:extLst>
          </c:dPt>
          <c:dPt>
            <c:idx val="4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3E5-4944-902F-1BDF1282EE8D}"/>
              </c:ext>
            </c:extLst>
          </c:dPt>
          <c:dPt>
            <c:idx val="5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accent4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3E5-4944-902F-1BDF1282EE8D}"/>
              </c:ext>
            </c:extLst>
          </c:dPt>
          <c:dLbls>
            <c:dLbl>
              <c:idx val="0"/>
              <c:layout>
                <c:manualLayout>
                  <c:x val="-6.4465330651969355E-2"/>
                  <c:y val="3.001150835005234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3E5-4944-902F-1BDF1282EE8D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1023392233071408E-2"/>
                  <c:y val="-0.162062145090282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3E5-4944-902F-1BDF1282EE8D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6987390993046386E-3"/>
                  <c:y val="-3.001264438863576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D3E5-4944-902F-1BDF1282EE8D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3.3488483455568492E-2"/>
                  <c:y val="0.1230471842352146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D3E5-4944-902F-1BDF1282EE8D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3.3488483455568492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D3E5-4944-902F-1BDF1282EE8D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3.1814059282790012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D3E5-4944-902F-1BDF1282EE8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>
                  <a:solidFill>
                    <a:schemeClr val="bg1">
                      <a:lumMod val="75000"/>
                    </a:schemeClr>
                  </a:solidFill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'3.2.4_EROG TIPO PRIV SHA'!$D$29:$I$29</c:f>
              <c:strCache>
                <c:ptCount val="6"/>
                <c:pt idx="0">
                  <c:v>Remuneraciones</c:v>
                </c:pt>
                <c:pt idx="1">
                  <c:v>Consumo intermedio</c:v>
                </c:pt>
                <c:pt idx="2">
                  <c:v>Inversiones de capital</c:v>
                </c:pt>
                <c:pt idx="3">
                  <c:v>Compras del gobierno en nombre de los hogares</c:v>
                </c:pt>
                <c:pt idx="4">
                  <c:v>Transferencias</c:v>
                </c:pt>
                <c:pt idx="5">
                  <c:v>Otros gastos</c:v>
                </c:pt>
              </c:strCache>
            </c:strRef>
          </c:cat>
          <c:val>
            <c:numRef>
              <c:f>'3.2.4_EROG TIPO PRIV SHA'!$D$31:$I$31</c:f>
              <c:numCache>
                <c:formatCode>0.0%</c:formatCode>
                <c:ptCount val="6"/>
                <c:pt idx="0">
                  <c:v>0.45630279343762442</c:v>
                </c:pt>
                <c:pt idx="1">
                  <c:v>0.29136264218085478</c:v>
                </c:pt>
                <c:pt idx="2">
                  <c:v>3.5230343561574971E-2</c:v>
                </c:pt>
                <c:pt idx="3">
                  <c:v>0.1583320192420189</c:v>
                </c:pt>
                <c:pt idx="4">
                  <c:v>5.0858497613357902E-2</c:v>
                </c:pt>
                <c:pt idx="5">
                  <c:v>7.9137039645690386E-3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3E5-4944-902F-1BDF1282EE8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555333851833506"/>
          <c:y val="0.14292236471780909"/>
          <c:w val="0.20041650971686806"/>
          <c:h val="0.47886279514966651"/>
        </c:manualLayout>
      </c:layout>
      <c:overlay val="0"/>
      <c:txPr>
        <a:bodyPr rot="0" vert="horz"/>
        <a:lstStyle/>
        <a:p>
          <a:pPr rtl="0">
            <a:defRPr/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0497613953215058E-2"/>
          <c:y val="2.1538759330741498E-2"/>
          <c:w val="0.97900477209356984"/>
          <c:h val="0.82019631906091106"/>
        </c:manualLayout>
      </c:layout>
      <c:lineChart>
        <c:grouping val="standard"/>
        <c:varyColors val="0"/>
        <c:ser>
          <c:idx val="0"/>
          <c:order val="0"/>
          <c:tx>
            <c:strRef>
              <c:f>'1.3_FBKF PUB Y PRIV'!$B$54</c:f>
              <c:strCache>
                <c:ptCount val="1"/>
                <c:pt idx="0">
                  <c:v> Formación bruta de capital fijo público</c:v>
                </c:pt>
              </c:strCache>
            </c:strRef>
          </c:tx>
          <c:spPr>
            <a:ln w="22225" cap="rnd">
              <a:solidFill>
                <a:srgbClr val="FF7878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7878"/>
              </a:solidFill>
              <a:ln w="9525">
                <a:solidFill>
                  <a:srgbClr val="FF7878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2323235487349375E-2"/>
                  <c:y val="-1.40721188333925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2160068244902637E-4"/>
                  <c:y val="-1.0319434600165436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3.7296040946941584E-3"/>
                  <c:y val="-2.53298139001066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1080034122451319E-3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5.5944061420412378E-3"/>
                  <c:y val="-3.3773085200142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4143666992754189E-2"/>
                  <c:y val="-2.75824609543024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9.9456109191844218E-3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740481910857274E-2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3053614331429556E-2"/>
                  <c:y val="-3.658750896682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0512822520817871E-2"/>
                  <c:y val="-3.3773085200142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0512822520817871E-2"/>
                  <c:y val="-3.09586614334636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243201364898062E-2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6161617743674687E-2"/>
                  <c:y val="-2.25153901334281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056721160163345E-2"/>
                  <c:y val="-3.3773085200142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98E3-4631-9125-1B1B400C476C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'1.3_FBKF PUB Y PRIV'!$C$53:$R$53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'1.3_FBKF PUB Y PRIV'!$C$54:$R$54</c:f>
              <c:numCache>
                <c:formatCode>#,##0</c:formatCode>
                <c:ptCount val="16"/>
                <c:pt idx="0">
                  <c:v>110533</c:v>
                </c:pt>
                <c:pt idx="1">
                  <c:v>146097</c:v>
                </c:pt>
                <c:pt idx="2">
                  <c:v>212745</c:v>
                </c:pt>
                <c:pt idx="3">
                  <c:v>197154</c:v>
                </c:pt>
                <c:pt idx="4">
                  <c:v>280100</c:v>
                </c:pt>
                <c:pt idx="5">
                  <c:v>345797</c:v>
                </c:pt>
                <c:pt idx="6">
                  <c:v>439503</c:v>
                </c:pt>
                <c:pt idx="7">
                  <c:v>399191</c:v>
                </c:pt>
                <c:pt idx="8">
                  <c:v>421686</c:v>
                </c:pt>
                <c:pt idx="9">
                  <c:v>557157</c:v>
                </c:pt>
                <c:pt idx="10">
                  <c:v>780119</c:v>
                </c:pt>
                <c:pt idx="11">
                  <c:v>286512</c:v>
                </c:pt>
                <c:pt idx="12">
                  <c:v>133874</c:v>
                </c:pt>
                <c:pt idx="13">
                  <c:v>69774</c:v>
                </c:pt>
                <c:pt idx="14">
                  <c:v>86388</c:v>
                </c:pt>
                <c:pt idx="15">
                  <c:v>139829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E593-4E19-9746-4CBEB447875C}"/>
            </c:ext>
          </c:extLst>
        </c:ser>
        <c:ser>
          <c:idx val="1"/>
          <c:order val="1"/>
          <c:tx>
            <c:strRef>
              <c:f>'1.3_FBKF PUB Y PRIV'!$B$55</c:f>
              <c:strCache>
                <c:ptCount val="1"/>
                <c:pt idx="0">
                  <c:v> Formación bruta de capital fijo privado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DAEEF3"/>
              </a:solidFill>
              <a:ln w="9525">
                <a:solidFill>
                  <a:srgbClr val="00B0F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3675215013878582E-2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429681569632762E-2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6783218426123736E-2"/>
                  <c:y val="-3.658750896682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6783218426123712E-2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740481910857274E-2"/>
                  <c:y val="-3.0958661433463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235145028494033E-2"/>
                  <c:y val="-3.21719661675238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4296815696327608E-2"/>
                  <c:y val="-3.3773085200142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740481910857274E-2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9891221838368937E-2"/>
                  <c:y val="-3.0958661433463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6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8648020473470792E-2"/>
                  <c:y val="-3.65875089668207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7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1.9269621155919819E-2"/>
                  <c:y val="-3.94019327334991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8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2.1756023885716017E-2"/>
                  <c:y val="-2.81442376667850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9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926962115591991E-2"/>
                  <c:y val="-3.3773085200142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A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2432013648980528E-2"/>
                  <c:y val="-2.53298139001065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B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1810412966531502E-2"/>
                  <c:y val="2.81442376667850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C-98E3-4631-9125-1B1B400C476C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'1.3_FBKF PUB Y PRIV'!$C$53:$R$53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'1.3_FBKF PUB Y PRIV'!$C$55:$R$55</c:f>
              <c:numCache>
                <c:formatCode>#,##0</c:formatCode>
                <c:ptCount val="16"/>
                <c:pt idx="0">
                  <c:v>39384</c:v>
                </c:pt>
                <c:pt idx="1">
                  <c:v>31781</c:v>
                </c:pt>
                <c:pt idx="2">
                  <c:v>99867</c:v>
                </c:pt>
                <c:pt idx="3">
                  <c:v>105807</c:v>
                </c:pt>
                <c:pt idx="4">
                  <c:v>109271</c:v>
                </c:pt>
                <c:pt idx="5">
                  <c:v>82029</c:v>
                </c:pt>
                <c:pt idx="6">
                  <c:v>133143</c:v>
                </c:pt>
                <c:pt idx="7">
                  <c:v>129730</c:v>
                </c:pt>
                <c:pt idx="8">
                  <c:v>184993</c:v>
                </c:pt>
                <c:pt idx="9">
                  <c:v>109729</c:v>
                </c:pt>
                <c:pt idx="10">
                  <c:v>95408</c:v>
                </c:pt>
                <c:pt idx="11">
                  <c:v>112100</c:v>
                </c:pt>
                <c:pt idx="12">
                  <c:v>209896</c:v>
                </c:pt>
                <c:pt idx="13">
                  <c:v>130833</c:v>
                </c:pt>
                <c:pt idx="14">
                  <c:v>86778</c:v>
                </c:pt>
                <c:pt idx="15">
                  <c:v>142719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E593-4E19-9746-4CBEB447875C}"/>
            </c:ext>
          </c:extLst>
        </c:ser>
        <c:ser>
          <c:idx val="2"/>
          <c:order val="2"/>
          <c:tx>
            <c:strRef>
              <c:f>'1.3_FBKF PUB Y PRIV'!$B$56</c:f>
              <c:strCache>
                <c:ptCount val="1"/>
                <c:pt idx="0">
                  <c:v> Formación bruta de capital fijo total*</c:v>
                </c:pt>
              </c:strCache>
            </c:strRef>
          </c:tx>
          <c:spPr>
            <a:ln w="22225" cap="rnd">
              <a:solidFill>
                <a:srgbClr val="4BACC6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31859C"/>
              </a:solidFill>
              <a:ln w="9525">
                <a:solidFill>
                  <a:srgbClr val="4BACC6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4918416378776634E-2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D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8026419791021778E-2"/>
                  <c:y val="-3.3773085200142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E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8648020473470816E-2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F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6161617743674733E-2"/>
                  <c:y val="-3.3773085200142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0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8026419791021812E-2"/>
                  <c:y val="-2.81442376667851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1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54001706122566E-2"/>
                  <c:y val="-2.8144237666785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2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0717227829326856E-2"/>
                  <c:y val="-3.03937822065924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3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740481910857274E-2"/>
                  <c:y val="-3.94019327334991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4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82911629478223E-2"/>
                  <c:y val="-3.0659933619488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5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1056886310681318E-2"/>
                  <c:y val="-2.53444400393664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6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1.6155813884348995E-2"/>
                  <c:y val="-2.81442376667850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7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6.2160068244902639E-3"/>
                  <c:y val="-3.3773085200142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8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740481910857283E-2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9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6161617743674687E-2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A-98E3-4631-9125-1B1B400C476C}"/>
                </c:ex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2.1756023885715924E-2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B-98E3-4631-9125-1B1B400C476C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'1.3_FBKF PUB Y PRIV'!$C$53:$R$53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'1.3_FBKF PUB Y PRIV'!$C$56:$R$56</c:f>
              <c:numCache>
                <c:formatCode>#,##0</c:formatCode>
                <c:ptCount val="16"/>
                <c:pt idx="0">
                  <c:v>149917</c:v>
                </c:pt>
                <c:pt idx="1">
                  <c:v>177878</c:v>
                </c:pt>
                <c:pt idx="2">
                  <c:v>312612</c:v>
                </c:pt>
                <c:pt idx="3">
                  <c:v>302961</c:v>
                </c:pt>
                <c:pt idx="4">
                  <c:v>389371</c:v>
                </c:pt>
                <c:pt idx="5">
                  <c:v>427826</c:v>
                </c:pt>
                <c:pt idx="6">
                  <c:v>572646</c:v>
                </c:pt>
                <c:pt idx="7">
                  <c:v>528921</c:v>
                </c:pt>
                <c:pt idx="8">
                  <c:v>606679</c:v>
                </c:pt>
                <c:pt idx="9">
                  <c:v>666886</c:v>
                </c:pt>
                <c:pt idx="10">
                  <c:v>875527</c:v>
                </c:pt>
                <c:pt idx="11">
                  <c:v>398612</c:v>
                </c:pt>
                <c:pt idx="12">
                  <c:v>343770</c:v>
                </c:pt>
                <c:pt idx="13">
                  <c:v>200607</c:v>
                </c:pt>
                <c:pt idx="14">
                  <c:v>173166</c:v>
                </c:pt>
                <c:pt idx="15">
                  <c:v>282548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E593-4E19-9746-4CBEB447875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337293808"/>
        <c:axId val="1337280208"/>
      </c:lineChart>
      <c:catAx>
        <c:axId val="133729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6E6E7C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5A5A7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37280208"/>
        <c:crosses val="autoZero"/>
        <c:auto val="1"/>
        <c:lblAlgn val="ctr"/>
        <c:lblOffset val="100"/>
        <c:noMultiLvlLbl val="0"/>
      </c:catAx>
      <c:valAx>
        <c:axId val="1337280208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337293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566322442006227"/>
          <c:y val="0.93076512981944981"/>
          <c:w val="0.51937338220567952"/>
          <c:h val="5.0597175978409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5A5A7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80656440933408E-3"/>
          <c:y val="2.3902279378290852E-2"/>
          <c:w val="0.97900477209356984"/>
          <c:h val="0.79544861474965056"/>
        </c:manualLayout>
      </c:layout>
      <c:areaChart>
        <c:grouping val="stacked"/>
        <c:varyColors val="0"/>
        <c:ser>
          <c:idx val="1"/>
          <c:order val="0"/>
          <c:tx>
            <c:strRef>
              <c:f>'2.1_FINANC SECT'!$B$27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31859C"/>
            </a:solidFill>
            <a:ln w="22225">
              <a:noFill/>
            </a:ln>
          </c:spPr>
          <c:dLbls>
            <c:dLbl>
              <c:idx val="5"/>
              <c:layout>
                <c:manualLayout>
                  <c:x val="-1.5601150624980002E-3"/>
                  <c:y val="-2.59152204220950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DE48-4C6B-BC1B-561036FBC584}"/>
                </c:ex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3465098332591427E-3"/>
                  <c:y val="5.55266627448228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1EFF-453A-A95B-414F302EE739}"/>
                </c:ex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434353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'2.1_FINANC SECT'!$C$25:$R$25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'2.1_FINANC SECT'!$C$27:$R$27</c:f>
              <c:numCache>
                <c:formatCode>#,##0</c:formatCode>
                <c:ptCount val="16"/>
                <c:pt idx="0">
                  <c:v>838638</c:v>
                </c:pt>
                <c:pt idx="1">
                  <c:v>1005624</c:v>
                </c:pt>
                <c:pt idx="2">
                  <c:v>1142268</c:v>
                </c:pt>
                <c:pt idx="3">
                  <c:v>1314333</c:v>
                </c:pt>
                <c:pt idx="4">
                  <c:v>1631496</c:v>
                </c:pt>
                <c:pt idx="5">
                  <c:v>1777069</c:v>
                </c:pt>
                <c:pt idx="6">
                  <c:v>1908991</c:v>
                </c:pt>
                <c:pt idx="7">
                  <c:v>2190162</c:v>
                </c:pt>
                <c:pt idx="8">
                  <c:v>2305821</c:v>
                </c:pt>
                <c:pt idx="9">
                  <c:v>2354830</c:v>
                </c:pt>
                <c:pt idx="10">
                  <c:v>2173144</c:v>
                </c:pt>
                <c:pt idx="11">
                  <c:v>2270616</c:v>
                </c:pt>
                <c:pt idx="12">
                  <c:v>2470507</c:v>
                </c:pt>
                <c:pt idx="13">
                  <c:v>2539070</c:v>
                </c:pt>
                <c:pt idx="14">
                  <c:v>2855761</c:v>
                </c:pt>
                <c:pt idx="15">
                  <c:v>2983488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E48-4C6B-BC1B-561036FBC584}"/>
            </c:ext>
          </c:extLst>
        </c:ser>
        <c:ser>
          <c:idx val="0"/>
          <c:order val="1"/>
          <c:tx>
            <c:strRef>
              <c:f>'2.1_FINANC SECT'!$B$26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DAEEF3"/>
            </a:solidFill>
            <a:ln w="22225" cap="rnd">
              <a:solidFill>
                <a:srgbClr val="4BACC6"/>
              </a:solidFill>
              <a:round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'2.1_FINANC SECT'!$C$25:$R$25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'2.1_FINANC SECT'!$C$26:$R$26</c:f>
              <c:numCache>
                <c:formatCode>#,##0</c:formatCode>
                <c:ptCount val="16"/>
                <c:pt idx="0">
                  <c:v>1320103</c:v>
                </c:pt>
                <c:pt idx="1">
                  <c:v>1587685</c:v>
                </c:pt>
                <c:pt idx="2">
                  <c:v>1842845</c:v>
                </c:pt>
                <c:pt idx="3">
                  <c:v>2263057</c:v>
                </c:pt>
                <c:pt idx="4">
                  <c:v>2579112</c:v>
                </c:pt>
                <c:pt idx="5">
                  <c:v>3203214</c:v>
                </c:pt>
                <c:pt idx="6">
                  <c:v>4297570</c:v>
                </c:pt>
                <c:pt idx="7">
                  <c:v>4244872</c:v>
                </c:pt>
                <c:pt idx="8">
                  <c:v>4469209</c:v>
                </c:pt>
                <c:pt idx="9">
                  <c:v>5153966</c:v>
                </c:pt>
                <c:pt idx="10">
                  <c:v>5651741</c:v>
                </c:pt>
                <c:pt idx="11">
                  <c:v>5784812</c:v>
                </c:pt>
                <c:pt idx="12">
                  <c:v>5554190</c:v>
                </c:pt>
                <c:pt idx="13">
                  <c:v>4693192</c:v>
                </c:pt>
                <c:pt idx="14">
                  <c:v>4828842</c:v>
                </c:pt>
                <c:pt idx="15">
                  <c:v>4924147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E48-4C6B-BC1B-561036FBC58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37288912"/>
        <c:axId val="1337284016"/>
      </c:areaChart>
      <c:catAx>
        <c:axId val="1337288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1337284016"/>
        <c:crosses val="autoZero"/>
        <c:auto val="1"/>
        <c:lblAlgn val="ctr"/>
        <c:lblOffset val="100"/>
        <c:noMultiLvlLbl val="0"/>
      </c:catAx>
      <c:valAx>
        <c:axId val="1337284016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1337288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985300247572261"/>
          <c:y val="0.91631388654066481"/>
          <c:w val="0.43646220338946218"/>
          <c:h val="5.1716478259973768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043216375102577"/>
          <c:y val="0.16117271958502008"/>
          <c:w val="0.45609067074160548"/>
          <c:h val="0.80125042742537989"/>
        </c:manualLayout>
      </c:layout>
      <c:doughnutChart>
        <c:varyColors val="1"/>
        <c:ser>
          <c:idx val="0"/>
          <c:order val="0"/>
          <c:tx>
            <c:strRef>
              <c:f>'2.2_FINANC TIPO INGR'!$B$42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EBA3BE"/>
              </a:solidFill>
            </a:ln>
            <a:effectLst/>
          </c:spPr>
          <c:dPt>
            <c:idx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EA1-4693-8044-B1F1EA6A1297}"/>
              </c:ext>
            </c:extLst>
          </c:dPt>
          <c:dPt>
            <c:idx val="1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EA1-4693-8044-B1F1EA6A1297}"/>
              </c:ext>
            </c:extLst>
          </c:dPt>
          <c:dPt>
            <c:idx val="2"/>
            <c:bubble3D val="0"/>
            <c:spPr>
              <a:solidFill>
                <a:srgbClr val="FFD1D1"/>
              </a:solidFill>
              <a:ln>
                <a:solidFill>
                  <a:srgbClr val="FF9999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EA1-4693-8044-B1F1EA6A1297}"/>
              </c:ext>
            </c:extLst>
          </c:dPt>
          <c:dPt>
            <c:idx val="3"/>
            <c:bubble3D val="0"/>
            <c:spPr>
              <a:solidFill>
                <a:srgbClr val="FAC090"/>
              </a:solidFill>
              <a:ln>
                <a:solidFill>
                  <a:schemeClr val="accent6">
                    <a:lumMod val="75000"/>
                  </a:schemeClr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EA1-4693-8044-B1F1EA6A1297}"/>
              </c:ext>
            </c:extLst>
          </c:dPt>
          <c:dPt>
            <c:idx val="4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EA1-4693-8044-B1F1EA6A129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rgbClr val="EBA3BE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04D-4254-B0B3-EA8315EFC1E7}"/>
              </c:ext>
            </c:extLst>
          </c:dPt>
          <c:dLbls>
            <c:dLbl>
              <c:idx val="0"/>
              <c:layout>
                <c:manualLayout>
                  <c:x val="3.4073981619604551E-2"/>
                  <c:y val="-0.36042478239848447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100" b="0" i="0" u="none" strike="noStrike" kern="1200" baseline="0">
                        <a:solidFill>
                          <a:srgbClr val="6E6E7C"/>
                        </a:solidFill>
                        <a:latin typeface="Century Gothic" panose="020B0502020202020204" pitchFamily="34" charset="0"/>
                        <a:ea typeface="+mn-ea"/>
                        <a:cs typeface="+mn-cs"/>
                      </a:defRPr>
                    </a:pPr>
                    <a:fld id="{28FB205D-4054-4111-9B7F-426D2215C0AC}" type="CATEGORYNAME">
                      <a:rPr lang="en-US" sz="1100"/>
                      <a:pPr>
                        <a:defRPr sz="1100" b="0">
                          <a:solidFill>
                            <a:srgbClr val="6E6E7C"/>
                          </a:solidFill>
                          <a:latin typeface="Century Gothic" panose="020B0502020202020204" pitchFamily="34" charset="0"/>
                        </a:defRPr>
                      </a:pPr>
                      <a:t>[NOMBRE DE CATEGORÍA]</a:t>
                    </a:fld>
                    <a:r>
                      <a:rPr lang="en-US" sz="1100" baseline="0"/>
                      <a:t>
</a:t>
                    </a:r>
                    <a:fld id="{5C52AFAC-5EB5-4E18-B964-90B367461656}" type="PERCENTAGE">
                      <a:rPr lang="en-US" sz="1100" baseline="0"/>
                      <a:pPr>
                        <a:defRPr sz="1100" b="0">
                          <a:solidFill>
                            <a:srgbClr val="6E6E7C"/>
                          </a:solidFill>
                          <a:latin typeface="Century Gothic" panose="020B0502020202020204" pitchFamily="34" charset="0"/>
                        </a:defRPr>
                      </a:pPr>
                      <a:t>[PORCENTAJE]</a:t>
                    </a:fld>
                    <a:endParaRPr lang="en-US" sz="1100" baseline="0"/>
                  </a:p>
                </c:rich>
              </c:tx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c16r2="http://schemas.microsoft.com/office/drawing/2015/06/chart"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EA1-4693-8044-B1F1EA6A1297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  <c15:layout>
                    <c:manualLayout>
                      <c:w val="0.11117145231670508"/>
                      <c:h val="0.13572462259788609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-0.18191240729484198"/>
                  <c:y val="2.080157850846627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100" b="0" i="0" u="none" strike="noStrike" kern="1200" baseline="0">
                        <a:solidFill>
                          <a:srgbClr val="6E6E7C"/>
                        </a:solidFill>
                        <a:latin typeface="Century Gothic" panose="020B0502020202020204" pitchFamily="34" charset="0"/>
                        <a:ea typeface="+mn-ea"/>
                        <a:cs typeface="+mn-cs"/>
                      </a:defRPr>
                    </a:pPr>
                    <a:fld id="{A9D0B8ED-E9E4-4111-B320-74C3F36E7AD3}" type="CATEGORYNAME">
                      <a:rPr lang="en-US" sz="1100"/>
                      <a:pPr>
                        <a:defRPr sz="1100" b="0">
                          <a:solidFill>
                            <a:srgbClr val="6E6E7C"/>
                          </a:solidFill>
                          <a:latin typeface="Century Gothic" panose="020B0502020202020204" pitchFamily="34" charset="0"/>
                        </a:defRPr>
                      </a:pPr>
                      <a:t>[NOMBRE DE CATEGORÍA]</a:t>
                    </a:fld>
                    <a:r>
                      <a:rPr lang="en-US" sz="1100" baseline="0"/>
                      <a:t>
</a:t>
                    </a:r>
                    <a:fld id="{265B9C27-8046-41A3-BC9C-48EC8F789670}" type="PERCENTAGE">
                      <a:rPr lang="en-US" sz="1100" baseline="0"/>
                      <a:pPr>
                        <a:defRPr sz="1100" b="0">
                          <a:solidFill>
                            <a:srgbClr val="6E6E7C"/>
                          </a:solidFill>
                          <a:latin typeface="Century Gothic" panose="020B0502020202020204" pitchFamily="34" charset="0"/>
                        </a:defRPr>
                      </a:pPr>
                      <a:t>[PORCENTAJE]</a:t>
                    </a:fld>
                    <a:endParaRPr lang="en-US" sz="1100" baseline="0"/>
                  </a:p>
                </c:rich>
              </c:tx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c16r2="http://schemas.microsoft.com/office/drawing/2015/06/chart"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EA1-4693-8044-B1F1EA6A1297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  <c15:layout>
                    <c:manualLayout>
                      <c:w val="0.18655730682559341"/>
                      <c:h val="0.12642545115965445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2"/>
              <c:layout>
                <c:manualLayout>
                  <c:x val="-0.14184051319101826"/>
                  <c:y val="-2.2382622969392887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100" b="0" i="0" u="none" strike="noStrike" kern="1200" baseline="0">
                        <a:solidFill>
                          <a:srgbClr val="6E6E7C"/>
                        </a:solidFill>
                        <a:latin typeface="Century Gothic" panose="020B0502020202020204" pitchFamily="34" charset="0"/>
                        <a:ea typeface="+mn-ea"/>
                        <a:cs typeface="+mn-cs"/>
                      </a:defRPr>
                    </a:pPr>
                    <a:fld id="{57F4D2EE-EA9E-4ACB-8315-F42DD4130592}" type="CATEGORYNAME">
                      <a:rPr lang="en-US" sz="1100"/>
                      <a:pPr>
                        <a:defRPr sz="1100" b="0">
                          <a:solidFill>
                            <a:srgbClr val="6E6E7C"/>
                          </a:solidFill>
                          <a:latin typeface="Century Gothic" panose="020B0502020202020204" pitchFamily="34" charset="0"/>
                        </a:defRPr>
                      </a:pPr>
                      <a:t>[NOMBRE DE CATEGORÍA]</a:t>
                    </a:fld>
                    <a:r>
                      <a:rPr lang="en-US" sz="1100" baseline="0"/>
                      <a:t>
</a:t>
                    </a:r>
                    <a:fld id="{93C66597-D4C8-46E5-B7B8-59740AEF24CB}" type="PERCENTAGE">
                      <a:rPr lang="en-US" sz="1100" baseline="0"/>
                      <a:pPr>
                        <a:defRPr sz="1100" b="0">
                          <a:solidFill>
                            <a:srgbClr val="6E6E7C"/>
                          </a:solidFill>
                          <a:latin typeface="Century Gothic" panose="020B0502020202020204" pitchFamily="34" charset="0"/>
                        </a:defRPr>
                      </a:pPr>
                      <a:t>[PORCENTAJE]</a:t>
                    </a:fld>
                    <a:endParaRPr lang="en-US" sz="1100" baseline="0"/>
                  </a:p>
                </c:rich>
              </c:tx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c16r2="http://schemas.microsoft.com/office/drawing/2015/06/chart"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4EA1-4693-8044-B1F1EA6A1297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  <c15:layout>
                    <c:manualLayout>
                      <c:w val="0.13280122294638372"/>
                      <c:h val="0.17504983064825294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3"/>
              <c:layout>
                <c:manualLayout>
                  <c:x val="-0.18017274796414418"/>
                  <c:y val="-0.1282160199770509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100" b="0" i="0" u="none" strike="noStrike" kern="1200" baseline="0">
                        <a:solidFill>
                          <a:srgbClr val="6E6E7C"/>
                        </a:solidFill>
                        <a:latin typeface="Century Gothic" panose="020B0502020202020204" pitchFamily="34" charset="0"/>
                        <a:ea typeface="+mn-ea"/>
                        <a:cs typeface="+mn-cs"/>
                      </a:defRPr>
                    </a:pPr>
                    <a:fld id="{3C8B8BA8-706B-42FF-B236-F2B5E203BE41}" type="CATEGORYNAME">
                      <a:rPr lang="en-US" sz="1100"/>
                      <a:pPr>
                        <a:defRPr sz="1100" b="0">
                          <a:solidFill>
                            <a:srgbClr val="6E6E7C"/>
                          </a:solidFill>
                          <a:latin typeface="Century Gothic" panose="020B0502020202020204" pitchFamily="34" charset="0"/>
                        </a:defRPr>
                      </a:pPr>
                      <a:t>[NOMBRE DE CATEGORÍA]</a:t>
                    </a:fld>
                    <a:r>
                      <a:rPr lang="en-US" sz="1100" baseline="0"/>
                      <a:t>
</a:t>
                    </a:r>
                    <a:fld id="{FFFD59CD-FECB-4461-B0BC-799F99CD747A}" type="PERCENTAGE">
                      <a:rPr lang="en-US" sz="1100" baseline="0"/>
                      <a:pPr>
                        <a:defRPr sz="1100" b="0">
                          <a:solidFill>
                            <a:srgbClr val="6E6E7C"/>
                          </a:solidFill>
                          <a:latin typeface="Century Gothic" panose="020B0502020202020204" pitchFamily="34" charset="0"/>
                        </a:defRPr>
                      </a:pPr>
                      <a:t>[PORCENTAJE]</a:t>
                    </a:fld>
                    <a:endParaRPr lang="en-US" sz="1100" baseline="0"/>
                  </a:p>
                </c:rich>
              </c:tx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c16r2="http://schemas.microsoft.com/office/drawing/2015/06/chart"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4EA1-4693-8044-B1F1EA6A1297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  <c15:layout>
                    <c:manualLayout>
                      <c:w val="0.16499082186883945"/>
                      <c:h val="0.1252468477915768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4"/>
              <c:layout>
                <c:manualLayout>
                  <c:x val="1.1290835896221506E-2"/>
                  <c:y val="-0.17728957501999154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100" b="0" i="0" u="none" strike="noStrike" kern="1200" baseline="0">
                        <a:solidFill>
                          <a:srgbClr val="6E6E7C"/>
                        </a:solidFill>
                        <a:latin typeface="Century Gothic" panose="020B0502020202020204" pitchFamily="34" charset="0"/>
                        <a:ea typeface="+mn-ea"/>
                        <a:cs typeface="+mn-cs"/>
                      </a:defRPr>
                    </a:pPr>
                    <a:fld id="{9A528AEF-06D7-4F85-A4EF-23C858B46315}" type="CATEGORYNAME">
                      <a:rPr lang="en-US" sz="1100"/>
                      <a:pPr>
                        <a:defRPr sz="1100" b="0">
                          <a:solidFill>
                            <a:srgbClr val="6E6E7C"/>
                          </a:solidFill>
                          <a:latin typeface="Century Gothic" panose="020B0502020202020204" pitchFamily="34" charset="0"/>
                        </a:defRPr>
                      </a:pPr>
                      <a:t>[NOMBRE DE CATEGORÍA]</a:t>
                    </a:fld>
                    <a:r>
                      <a:rPr lang="en-US" sz="1100" baseline="0"/>
                      <a:t>
</a:t>
                    </a:r>
                    <a:fld id="{2ECCE089-4B29-4A7B-802E-795058B212B9}" type="PERCENTAGE">
                      <a:rPr lang="en-US" sz="1100" baseline="0"/>
                      <a:pPr>
                        <a:defRPr sz="1100" b="0">
                          <a:solidFill>
                            <a:srgbClr val="6E6E7C"/>
                          </a:solidFill>
                          <a:latin typeface="Century Gothic" panose="020B0502020202020204" pitchFamily="34" charset="0"/>
                        </a:defRPr>
                      </a:pPr>
                      <a:t>[PORCENTAJE]</a:t>
                    </a:fld>
                    <a:endParaRPr lang="en-US" sz="1100" baseline="0"/>
                  </a:p>
                </c:rich>
              </c:tx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c16r2="http://schemas.microsoft.com/office/drawing/2015/06/chart"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4EA1-4693-8044-B1F1EA6A1297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  <c15:layout>
                    <c:manualLayout>
                      <c:w val="0.14173312076067626"/>
                      <c:h val="0.10260667315705646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5"/>
              <c:layout>
                <c:manualLayout>
                  <c:x val="6.4866479567583998E-2"/>
                  <c:y val="-0.15862688555417936"/>
                </c:manualLayout>
              </c:layout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c16r2="http://schemas.microsoft.com/office/drawing/2015/06/chart"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D04D-4254-B0B3-EA8315EFC1E7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</c:ext>
              </c:extLst>
            </c:dLbl>
            <c:numFmt formatCode="0.0%" sourceLinked="0"/>
            <c:spPr>
              <a:noFill/>
              <a:ln w="3175">
                <a:solidFill>
                  <a:sysClr val="windowText" lastClr="000000"/>
                </a:solidFill>
                <a:prstDash val="lgDash"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6350">
                  <a:solidFill>
                    <a:schemeClr val="dk1">
                      <a:lumMod val="50000"/>
                      <a:lumOff val="50000"/>
                    </a:schemeClr>
                  </a:solidFill>
                  <a:prstDash val="sysDash"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pattFill prst="pct75">
                    <a:fgClr>
                      <a:schemeClr val="dk1">
                        <a:lumMod val="75000"/>
                        <a:lumOff val="25000"/>
                      </a:schemeClr>
                    </a:fgClr>
                    <a:bgClr>
                      <a:schemeClr val="dk1">
                        <a:lumMod val="65000"/>
                        <a:lumOff val="35000"/>
                      </a:schemeClr>
                    </a:bgClr>
                  </a:pattFill>
                  <a:ln>
                    <a:noFill/>
                  </a:ln>
                </c15:spPr>
              </c:ext>
            </c:extLst>
          </c:dLbls>
          <c:cat>
            <c:strRef>
              <c:f>'2.2_FINANC TIPO INGR'!$C$32:$G$32</c:f>
              <c:strCache>
                <c:ptCount val="5"/>
                <c:pt idx="0">
                  <c:v> Financiamiento de los hogares </c:v>
                </c:pt>
                <c:pt idx="1">
                  <c:v> Transferencia corriente del gobierno general </c:v>
                </c:pt>
                <c:pt idx="2">
                  <c:v> Contribuciones sociales efectivas de los empleadores </c:v>
                </c:pt>
                <c:pt idx="3">
                  <c:v> Otras transferencias corrientes </c:v>
                </c:pt>
                <c:pt idx="4">
                  <c:v> Otros ingresos propios </c:v>
                </c:pt>
              </c:strCache>
            </c:strRef>
          </c:cat>
          <c:val>
            <c:numRef>
              <c:f>'2.2_FINANC TIPO INGR'!$C$42:$G$42</c:f>
              <c:numCache>
                <c:formatCode>#,##0</c:formatCode>
                <c:ptCount val="5"/>
                <c:pt idx="0">
                  <c:v>4559286</c:v>
                </c:pt>
                <c:pt idx="1">
                  <c:v>2917530</c:v>
                </c:pt>
                <c:pt idx="2">
                  <c:v>1767990</c:v>
                </c:pt>
                <c:pt idx="3">
                  <c:v>287704</c:v>
                </c:pt>
                <c:pt idx="4">
                  <c:v>176390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4EA1-4693-8044-B1F1EA6A1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0359508227135"/>
          <c:y val="0.18434408638981067"/>
          <c:w val="0.26530592941955095"/>
          <c:h val="0.668968817169458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rgbClr val="6E6E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895650837882851"/>
          <c:y val="2.8559097525598966E-2"/>
          <c:w val="0.45612933598551098"/>
          <c:h val="0.89680513475621415"/>
        </c:manualLayout>
      </c:layout>
      <c:barChart>
        <c:barDir val="bar"/>
        <c:grouping val="percentStacked"/>
        <c:varyColors val="0"/>
        <c:ser>
          <c:idx val="1"/>
          <c:order val="0"/>
          <c:tx>
            <c:strRef>
              <c:f>'2.2_FINANC TIPO INGR'!$B$56</c:f>
              <c:strCache>
                <c:ptCount val="1"/>
                <c:pt idx="0">
                  <c:v>Sociedades no financieras características</c:v>
                </c:pt>
              </c:strCache>
            </c:strRef>
          </c:tx>
          <c:spPr>
            <a:solidFill>
              <a:srgbClr val="DAEEF3"/>
            </a:solidFill>
            <a:ln w="9525" cap="flat" cmpd="sng" algn="ctr">
              <a:solidFill>
                <a:srgbClr val="4BACC6"/>
              </a:solidFill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26A9-4811-90CB-4544EA1DAAFD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26A9-4811-90CB-4544EA1DAAFD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26A9-4811-90CB-4544EA1DAAF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B6B6B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'2.2_FINANC TIPO INGR'!$C$54:$G$54</c:f>
              <c:strCache>
                <c:ptCount val="5"/>
                <c:pt idx="0">
                  <c:v> Financiamiento de los hogares </c:v>
                </c:pt>
                <c:pt idx="1">
                  <c:v> Transferencia corriente del gobierno general </c:v>
                </c:pt>
                <c:pt idx="2">
                  <c:v> Contribuciones sociales efectivas de los empleadores </c:v>
                </c:pt>
                <c:pt idx="3">
                  <c:v> Otras transferencias corrientes </c:v>
                </c:pt>
                <c:pt idx="4">
                  <c:v> Otros ingresos propios </c:v>
                </c:pt>
              </c:strCache>
            </c:strRef>
          </c:cat>
          <c:val>
            <c:numRef>
              <c:f>'2.2_FINANC TIPO INGR'!$C$56:$G$56</c:f>
              <c:numCache>
                <c:formatCode>0.0%</c:formatCode>
                <c:ptCount val="5"/>
                <c:pt idx="0">
                  <c:v>0.50351787538662851</c:v>
                </c:pt>
                <c:pt idx="1">
                  <c:v>0</c:v>
                </c:pt>
                <c:pt idx="2">
                  <c:v>0</c:v>
                </c:pt>
                <c:pt idx="3">
                  <c:v>0.16184689820092873</c:v>
                </c:pt>
                <c:pt idx="4">
                  <c:v>0.30476784398208517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6A9-4811-90CB-4544EA1DAAFD}"/>
            </c:ext>
          </c:extLst>
        </c:ser>
        <c:ser>
          <c:idx val="2"/>
          <c:order val="1"/>
          <c:tx>
            <c:strRef>
              <c:f>'2.2_FINANC TIPO INGR'!$B$57</c:f>
              <c:strCache>
                <c:ptCount val="1"/>
                <c:pt idx="0">
                  <c:v>Productores servicios conexos</c:v>
                </c:pt>
              </c:strCache>
            </c:strRef>
          </c:tx>
          <c:spPr>
            <a:solidFill>
              <a:srgbClr val="E6E0EC"/>
            </a:solidFill>
            <a:ln w="9525" cap="flat" cmpd="sng" algn="ctr">
              <a:solidFill>
                <a:srgbClr val="B3A2C7"/>
              </a:solidFill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26A9-4811-90CB-4544EA1DAAFD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26A9-4811-90CB-4544EA1DAAFD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26A9-4811-90CB-4544EA1DAAFD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26A9-4811-90CB-4544EA1DAAF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B6B6B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'2.2_FINANC TIPO INGR'!$C$54:$G$54</c:f>
              <c:strCache>
                <c:ptCount val="5"/>
                <c:pt idx="0">
                  <c:v> Financiamiento de los hogares </c:v>
                </c:pt>
                <c:pt idx="1">
                  <c:v> Transferencia corriente del gobierno general </c:v>
                </c:pt>
                <c:pt idx="2">
                  <c:v> Contribuciones sociales efectivas de los empleadores </c:v>
                </c:pt>
                <c:pt idx="3">
                  <c:v> Otras transferencias corrientes </c:v>
                </c:pt>
                <c:pt idx="4">
                  <c:v> Otros ingresos propios </c:v>
                </c:pt>
              </c:strCache>
            </c:strRef>
          </c:cat>
          <c:val>
            <c:numRef>
              <c:f>'2.2_FINANC TIPO INGR'!$C$57:$G$57</c:f>
              <c:numCache>
                <c:formatCode>0.0%</c:formatCode>
                <c:ptCount val="5"/>
                <c:pt idx="0">
                  <c:v>0.39507611498818018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26A9-4811-90CB-4544EA1DAAFD}"/>
            </c:ext>
          </c:extLst>
        </c:ser>
        <c:ser>
          <c:idx val="3"/>
          <c:order val="2"/>
          <c:tx>
            <c:strRef>
              <c:f>'2.2_FINANC TIPO INGR'!$B$58</c:f>
              <c:strCache>
                <c:ptCount val="1"/>
                <c:pt idx="0">
                  <c:v>Instituciones de salud sin fines de lucro</c:v>
                </c:pt>
              </c:strCache>
            </c:strRef>
          </c:tx>
          <c:spPr>
            <a:solidFill>
              <a:srgbClr val="4BACC6"/>
            </a:solidFill>
            <a:ln w="9525" cap="flat" cmpd="sng" algn="ctr">
              <a:solidFill>
                <a:srgbClr val="31859C"/>
              </a:solidFill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26A9-4811-90CB-4544EA1DAAFD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26A9-4811-90CB-4544EA1DAAF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B6B6B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'2.2_FINANC TIPO INGR'!$C$54:$G$54</c:f>
              <c:strCache>
                <c:ptCount val="5"/>
                <c:pt idx="0">
                  <c:v> Financiamiento de los hogares </c:v>
                </c:pt>
                <c:pt idx="1">
                  <c:v> Transferencia corriente del gobierno general </c:v>
                </c:pt>
                <c:pt idx="2">
                  <c:v> Contribuciones sociales efectivas de los empleadores </c:v>
                </c:pt>
                <c:pt idx="3">
                  <c:v> Otras transferencias corrientes </c:v>
                </c:pt>
                <c:pt idx="4">
                  <c:v> Otros ingresos propios </c:v>
                </c:pt>
              </c:strCache>
            </c:strRef>
          </c:cat>
          <c:val>
            <c:numRef>
              <c:f>'2.2_FINANC TIPO INGR'!$C$58:$G$58</c:f>
              <c:numCache>
                <c:formatCode>0.0%</c:formatCode>
                <c:ptCount val="5"/>
                <c:pt idx="0">
                  <c:v>6.0982574903175629E-2</c:v>
                </c:pt>
                <c:pt idx="1">
                  <c:v>0</c:v>
                </c:pt>
                <c:pt idx="2">
                  <c:v>0</c:v>
                </c:pt>
                <c:pt idx="3">
                  <c:v>0.54703445207574453</c:v>
                </c:pt>
                <c:pt idx="4">
                  <c:v>5.3455411304495722E-2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26A9-4811-90CB-4544EA1DAAFD}"/>
            </c:ext>
          </c:extLst>
        </c:ser>
        <c:ser>
          <c:idx val="5"/>
          <c:order val="3"/>
          <c:tx>
            <c:strRef>
              <c:f>'2.2_FINANC TIPO INGR'!$B$59</c:f>
              <c:strCache>
                <c:ptCount val="1"/>
                <c:pt idx="0">
                  <c:v>Hogares productores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 w="9525" cap="flat" cmpd="sng" algn="ctr">
              <a:solidFill>
                <a:schemeClr val="accent3">
                  <a:lumMod val="75000"/>
                </a:schemeClr>
              </a:solidFill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26A9-4811-90CB-4544EA1DAAFD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26A9-4811-90CB-4544EA1DAAFD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9058516143468924E-4"/>
                  <c:y val="-2.196853655815305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26A9-4811-90CB-4544EA1DAAFD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26A9-4811-90CB-4544EA1DAAF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B6B6B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'2.2_FINANC TIPO INGR'!$C$54:$G$54</c:f>
              <c:strCache>
                <c:ptCount val="5"/>
                <c:pt idx="0">
                  <c:v> Financiamiento de los hogares </c:v>
                </c:pt>
                <c:pt idx="1">
                  <c:v> Transferencia corriente del gobierno general </c:v>
                </c:pt>
                <c:pt idx="2">
                  <c:v> Contribuciones sociales efectivas de los empleadores </c:v>
                </c:pt>
                <c:pt idx="3">
                  <c:v> Otras transferencias corrientes </c:v>
                </c:pt>
                <c:pt idx="4">
                  <c:v> Otros ingresos propios </c:v>
                </c:pt>
              </c:strCache>
            </c:strRef>
          </c:cat>
          <c:val>
            <c:numRef>
              <c:f>'2.2_FINANC TIPO INGR'!$C$59:$G$59</c:f>
              <c:numCache>
                <c:formatCode>0.0%</c:formatCode>
                <c:ptCount val="5"/>
                <c:pt idx="0">
                  <c:v>3.1284284425236758E-2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26A9-4811-90CB-4544EA1DAAFD}"/>
            </c:ext>
          </c:extLst>
        </c:ser>
        <c:ser>
          <c:idx val="6"/>
          <c:order val="4"/>
          <c:tx>
            <c:strRef>
              <c:f>'2.2_FINANC TIPO INGR'!$B$60</c:f>
              <c:strCache>
                <c:ptCount val="1"/>
                <c:pt idx="0">
                  <c:v>Gobierno central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9525" cap="flat" cmpd="sng" algn="ctr">
              <a:solidFill>
                <a:schemeClr val="accent6">
                  <a:lumMod val="75000"/>
                </a:schemeClr>
              </a:solidFill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26A9-4811-90CB-4544EA1DAAFD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9058516143468924E-4"/>
                  <c:y val="2.855909752559896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26A9-4811-90CB-4544EA1DAAFD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26A9-4811-90CB-4544EA1DAAFD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26A9-4811-90CB-4544EA1DAAFD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26A9-4811-90CB-4544EA1DAAF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B6B6B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'2.2_FINANC TIPO INGR'!$C$54:$G$54</c:f>
              <c:strCache>
                <c:ptCount val="5"/>
                <c:pt idx="0">
                  <c:v> Financiamiento de los hogares </c:v>
                </c:pt>
                <c:pt idx="1">
                  <c:v> Transferencia corriente del gobierno general </c:v>
                </c:pt>
                <c:pt idx="2">
                  <c:v> Contribuciones sociales efectivas de los empleadores </c:v>
                </c:pt>
                <c:pt idx="3">
                  <c:v> Otras transferencias corrientes </c:v>
                </c:pt>
                <c:pt idx="4">
                  <c:v> Otros ingresos propios </c:v>
                </c:pt>
              </c:strCache>
            </c:strRef>
          </c:cat>
          <c:val>
            <c:numRef>
              <c:f>'2.2_FINANC TIPO INGR'!$C$60:$G$60</c:f>
              <c:numCache>
                <c:formatCode>0.0%</c:formatCode>
                <c:ptCount val="5"/>
                <c:pt idx="0">
                  <c:v>8.4401373372936031E-3</c:v>
                </c:pt>
                <c:pt idx="1">
                  <c:v>0.93825530500114818</c:v>
                </c:pt>
                <c:pt idx="2">
                  <c:v>2.1493334238315826E-5</c:v>
                </c:pt>
                <c:pt idx="3">
                  <c:v>0.23537733225815421</c:v>
                </c:pt>
                <c:pt idx="4">
                  <c:v>2.7779352571007424E-4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26A9-4811-90CB-4544EA1DAAFD}"/>
            </c:ext>
          </c:extLst>
        </c:ser>
        <c:ser>
          <c:idx val="0"/>
          <c:order val="5"/>
          <c:tx>
            <c:strRef>
              <c:f>'2.2_FINANC TIPO INGR'!$B$61</c:f>
              <c:strCache>
                <c:ptCount val="1"/>
                <c:pt idx="0">
                  <c:v>Gobierno local</c:v>
                </c:pt>
              </c:strCache>
            </c:strRef>
          </c:tx>
          <c:spPr>
            <a:solidFill>
              <a:srgbClr val="FFD1D1"/>
            </a:solidFill>
            <a:ln w="9525" cap="flat" cmpd="sng" algn="ctr">
              <a:solidFill>
                <a:srgbClr val="FF9999"/>
              </a:solidFill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7-26A9-4811-90CB-4544EA1DAAFD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8702288390128472E-2"/>
                  <c:y val="-1.757482924652244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8-26A9-4811-90CB-4544EA1DAAFD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9-26A9-4811-90CB-4544EA1DAAF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B6B6B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'2.2_FINANC TIPO INGR'!$C$54:$G$54</c:f>
              <c:strCache>
                <c:ptCount val="5"/>
                <c:pt idx="0">
                  <c:v> Financiamiento de los hogares </c:v>
                </c:pt>
                <c:pt idx="1">
                  <c:v> Transferencia corriente del gobierno general </c:v>
                </c:pt>
                <c:pt idx="2">
                  <c:v> Contribuciones sociales efectivas de los empleadores </c:v>
                </c:pt>
                <c:pt idx="3">
                  <c:v> Otras transferencias corrientes </c:v>
                </c:pt>
                <c:pt idx="4">
                  <c:v> Otros ingresos propios </c:v>
                </c:pt>
              </c:strCache>
            </c:strRef>
          </c:cat>
          <c:val>
            <c:numRef>
              <c:f>'2.2_FINANC TIPO INGR'!$C$61:$G$61</c:f>
              <c:numCache>
                <c:formatCode>0.0%</c:formatCode>
                <c:ptCount val="5"/>
                <c:pt idx="0">
                  <c:v>6.2356254904825015E-4</c:v>
                </c:pt>
                <c:pt idx="1">
                  <c:v>2.1067478312133896E-2</c:v>
                </c:pt>
                <c:pt idx="2">
                  <c:v>0</c:v>
                </c:pt>
                <c:pt idx="3">
                  <c:v>5.2206434390901762E-3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26A9-4811-90CB-4544EA1DAAFD}"/>
            </c:ext>
          </c:extLst>
        </c:ser>
        <c:ser>
          <c:idx val="4"/>
          <c:order val="6"/>
          <c:tx>
            <c:strRef>
              <c:f>'2.2_FINANC TIPO INGR'!$B$62</c:f>
              <c:strCache>
                <c:ptCount val="1"/>
                <c:pt idx="0">
                  <c:v>Fondos de seguridad social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 w="9525" cap="flat" cmpd="sng" algn="ctr">
              <a:solidFill>
                <a:schemeClr val="accent3"/>
              </a:solidFill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B6B6B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'2.2_FINANC TIPO INGR'!$C$54:$G$54</c:f>
              <c:strCache>
                <c:ptCount val="5"/>
                <c:pt idx="0">
                  <c:v> Financiamiento de los hogares </c:v>
                </c:pt>
                <c:pt idx="1">
                  <c:v> Transferencia corriente del gobierno general </c:v>
                </c:pt>
                <c:pt idx="2">
                  <c:v> Contribuciones sociales efectivas de los empleadores </c:v>
                </c:pt>
                <c:pt idx="3">
                  <c:v> Otras transferencias corrientes </c:v>
                </c:pt>
                <c:pt idx="4">
                  <c:v> Otros ingresos propios </c:v>
                </c:pt>
              </c:strCache>
            </c:strRef>
          </c:cat>
          <c:val>
            <c:numRef>
              <c:f>'2.2_FINANC TIPO INGR'!$C$62:$G$62</c:f>
              <c:numCache>
                <c:formatCode>0.0%</c:formatCode>
                <c:ptCount val="5"/>
                <c:pt idx="0">
                  <c:v>7.5450410437072829E-5</c:v>
                </c:pt>
                <c:pt idx="1">
                  <c:v>4.0677216686717872E-2</c:v>
                </c:pt>
                <c:pt idx="2">
                  <c:v>0.99997850666576171</c:v>
                </c:pt>
                <c:pt idx="3">
                  <c:v>5.052067402608236E-2</c:v>
                </c:pt>
                <c:pt idx="4">
                  <c:v>0.64149895118770905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08B-4DAB-80F6-2243F76E10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337286192"/>
        <c:axId val="1337287824"/>
      </c:barChart>
      <c:valAx>
        <c:axId val="133728782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337286192"/>
        <c:crosses val="autoZero"/>
        <c:crossBetween val="between"/>
      </c:valAx>
      <c:catAx>
        <c:axId val="13372861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B6B6B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3728782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341563111597976"/>
          <c:y val="0.21018700068067867"/>
          <c:w val="0.20598694829229083"/>
          <c:h val="0.288271119772320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B6B6B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prstDash val="dash"/>
      <a:round/>
    </a:ln>
    <a:effectLst/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1A-4159-BF21-0F0DDAEFF5FF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D1A-4159-BF21-0F0DDAEFF5FF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37291632"/>
        <c:axId val="1337293264"/>
      </c:barChart>
      <c:catAx>
        <c:axId val="1337291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37293264"/>
        <c:crosses val="autoZero"/>
        <c:auto val="1"/>
        <c:lblAlgn val="ctr"/>
        <c:lblOffset val="100"/>
        <c:noMultiLvlLbl val="0"/>
      </c:catAx>
      <c:valAx>
        <c:axId val="13372932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372916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930-4EF7-B056-B26A2F5FFFA8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16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1">
      <a:schemeClr val="lt1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>
  <cs:dataPoint3D>
    <cs:lnRef idx="1">
      <a:schemeClr val="lt1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1">
      <a:schemeClr val="dk1"/>
    </cs:effectRef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1">
      <a:schemeClr val="dk1"/>
    </cs:effectRef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6" Type="http://schemas.openxmlformats.org/officeDocument/2006/relationships/image" Target="../media/image2.png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image" Target="../media/image2.png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6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7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6" Type="http://schemas.openxmlformats.org/officeDocument/2006/relationships/image" Target="../media/image2.png"/><Relationship Id="rId5" Type="http://schemas.openxmlformats.org/officeDocument/2006/relationships/chart" Target="../charts/chart32.xml"/><Relationship Id="rId4" Type="http://schemas.openxmlformats.org/officeDocument/2006/relationships/chart" Target="../charts/chart31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4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37.xml"/><Relationship Id="rId1" Type="http://schemas.openxmlformats.org/officeDocument/2006/relationships/chart" Target="../charts/chart36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39.xml"/><Relationship Id="rId1" Type="http://schemas.openxmlformats.org/officeDocument/2006/relationships/chart" Target="../charts/chart3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6701116</xdr:colOff>
      <xdr:row>7</xdr:row>
      <xdr:rowOff>67235</xdr:rowOff>
    </xdr:from>
    <xdr:to>
      <xdr:col>15</xdr:col>
      <xdr:colOff>10499910</xdr:colOff>
      <xdr:row>27</xdr:row>
      <xdr:rowOff>84065</xdr:rowOff>
    </xdr:to>
    <xdr:pic>
      <xdr:nvPicPr>
        <xdr:cNvPr id="2" name="1 Imagen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43068" t="24972" r="33589" b="33202"/>
        <a:stretch/>
      </xdr:blipFill>
      <xdr:spPr>
        <a:xfrm>
          <a:off x="23095322" y="1400735"/>
          <a:ext cx="3798794" cy="3826830"/>
        </a:xfrm>
        <a:prstGeom prst="rect">
          <a:avLst/>
        </a:prstGeom>
      </xdr:spPr>
    </xdr:pic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2060" name="Text Box 1036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2061" name="Text Box 1037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2064" name="Text Box 104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008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2065" name="Text Box 104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108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2066" name="Text Box 104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208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2067" name="Text Box 104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308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037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36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35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34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33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032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3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4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5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6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7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8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9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1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2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3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4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5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6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7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8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9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20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21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22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23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24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25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26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27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28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29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30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31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32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33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34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35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36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37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38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39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40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41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42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43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44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45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46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47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48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49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50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51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52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53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54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55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56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57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58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59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60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61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62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63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24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25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26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27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028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029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30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31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38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39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040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041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42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43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44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45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046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047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48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49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50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51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052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053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54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55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56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57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058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059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60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61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62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63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064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065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66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67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68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69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070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071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72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73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74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75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076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077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78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79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80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81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082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083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84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85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86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87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2048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008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2049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5600700" y="18166080"/>
          <a:ext cx="1409700" cy="227076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2050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2080000}"/>
            </a:ext>
          </a:extLst>
        </xdr:cNvPr>
        <xdr:cNvSpPr txBox="1">
          <a:spLocks noChangeArrowheads="1"/>
        </xdr:cNvSpPr>
      </xdr:nvSpPr>
      <xdr:spPr bwMode="auto">
        <a:xfrm>
          <a:off x="5600700" y="18752820"/>
          <a:ext cx="1409700" cy="1866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2051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3080000}"/>
            </a:ext>
          </a:extLst>
        </xdr:cNvPr>
        <xdr:cNvSpPr txBox="1">
          <a:spLocks noChangeArrowheads="1"/>
        </xdr:cNvSpPr>
      </xdr:nvSpPr>
      <xdr:spPr bwMode="auto">
        <a:xfrm>
          <a:off x="5600700" y="17579340"/>
          <a:ext cx="1409700" cy="227076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2052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4080000}"/>
            </a:ext>
          </a:extLst>
        </xdr:cNvPr>
        <xdr:cNvSpPr txBox="1">
          <a:spLocks noChangeArrowheads="1"/>
        </xdr:cNvSpPr>
      </xdr:nvSpPr>
      <xdr:spPr bwMode="auto">
        <a:xfrm>
          <a:off x="5600700" y="19339560"/>
          <a:ext cx="1409700" cy="146304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2053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5080000}"/>
            </a:ext>
          </a:extLst>
        </xdr:cNvPr>
        <xdr:cNvSpPr txBox="1">
          <a:spLocks noChangeArrowheads="1"/>
        </xdr:cNvSpPr>
      </xdr:nvSpPr>
      <xdr:spPr bwMode="auto">
        <a:xfrm>
          <a:off x="5600700" y="19956780"/>
          <a:ext cx="1409700" cy="10287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2054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6080000}"/>
            </a:ext>
          </a:extLst>
        </xdr:cNvPr>
        <xdr:cNvSpPr txBox="1">
          <a:spLocks noChangeArrowheads="1"/>
        </xdr:cNvSpPr>
      </xdr:nvSpPr>
      <xdr:spPr bwMode="auto">
        <a:xfrm>
          <a:off x="5600700" y="20474940"/>
          <a:ext cx="1409700" cy="69342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2055" name="Text Box 13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708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2056" name="Text Box 12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808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2057" name="Text Box 11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908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2058" name="Text Box 10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A08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2059" name="Text Box 9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2062" name="Text Box 8" hidden="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2063" name="Text Box 13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2068" name="Text Box 12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2069" name="Text Box 11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2070" name="Text Box 10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2071" name="Text Box 9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2072" name="Text Box 8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197303</xdr:colOff>
      <xdr:row>32</xdr:row>
      <xdr:rowOff>68379</xdr:rowOff>
    </xdr:from>
    <xdr:to>
      <xdr:col>8</xdr:col>
      <xdr:colOff>52727</xdr:colOff>
      <xdr:row>62</xdr:row>
      <xdr:rowOff>163285</xdr:rowOff>
    </xdr:to>
    <xdr:graphicFrame macro="">
      <xdr:nvGraphicFramePr>
        <xdr:cNvPr id="5" name="Gráfico 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142877</xdr:colOff>
      <xdr:row>32</xdr:row>
      <xdr:rowOff>1</xdr:rowOff>
    </xdr:from>
    <xdr:to>
      <xdr:col>2</xdr:col>
      <xdr:colOff>1079388</xdr:colOff>
      <xdr:row>60</xdr:row>
      <xdr:rowOff>125867</xdr:rowOff>
    </xdr:to>
    <xdr:graphicFrame macro="">
      <xdr:nvGraphicFramePr>
        <xdr:cNvPr id="7" name="Gráfico 6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9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1133474</xdr:colOff>
      <xdr:row>31</xdr:row>
      <xdr:rowOff>209551</xdr:rowOff>
    </xdr:from>
    <xdr:to>
      <xdr:col>3</xdr:col>
      <xdr:colOff>64293</xdr:colOff>
      <xdr:row>61</xdr:row>
      <xdr:rowOff>27214</xdr:rowOff>
    </xdr:to>
    <xdr:sp macro="" textlink="">
      <xdr:nvSpPr>
        <xdr:cNvPr id="8" name="Cerrar llave 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900-000008000000}"/>
            </a:ext>
          </a:extLst>
        </xdr:cNvPr>
        <xdr:cNvSpPr/>
      </xdr:nvSpPr>
      <xdr:spPr>
        <a:xfrm>
          <a:off x="5528581" y="10537372"/>
          <a:ext cx="563676" cy="5178878"/>
        </a:xfrm>
        <a:prstGeom prst="rightBrace">
          <a:avLst/>
        </a:prstGeom>
        <a:noFill/>
        <a:ln>
          <a:solidFill>
            <a:srgbClr val="3ED6F4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s-EC" sz="1100"/>
        </a:p>
      </xdr:txBody>
    </xdr:sp>
    <xdr:clientData/>
  </xdr:twoCellAnchor>
  <xdr:twoCellAnchor>
    <xdr:from>
      <xdr:col>0</xdr:col>
      <xdr:colOff>0</xdr:colOff>
      <xdr:row>0</xdr:row>
      <xdr:rowOff>119743</xdr:rowOff>
    </xdr:from>
    <xdr:to>
      <xdr:col>8</xdr:col>
      <xdr:colOff>228600</xdr:colOff>
      <xdr:row>7</xdr:row>
      <xdr:rowOff>10886</xdr:rowOff>
    </xdr:to>
    <xdr:grpSp>
      <xdr:nvGrpSpPr>
        <xdr:cNvPr id="13" name="Grupo 12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900-00000D000000}"/>
            </a:ext>
          </a:extLst>
        </xdr:cNvPr>
        <xdr:cNvGrpSpPr/>
      </xdr:nvGrpSpPr>
      <xdr:grpSpPr>
        <a:xfrm>
          <a:off x="0" y="119743"/>
          <a:ext cx="14436725" cy="1224643"/>
          <a:chOff x="0" y="0"/>
          <a:chExt cx="20614277" cy="1317170"/>
        </a:xfrm>
      </xdr:grpSpPr>
      <xdr:pic>
        <xdr:nvPicPr>
          <xdr:cNvPr id="14" name="Imagen 13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900-00000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0" y="0"/>
            <a:ext cx="20614277" cy="1317170"/>
          </a:xfrm>
          <a:prstGeom prst="rect">
            <a:avLst/>
          </a:prstGeom>
        </xdr:spPr>
      </xdr:pic>
      <xdr:sp macro="" textlink="">
        <xdr:nvSpPr>
          <xdr:cNvPr id="15" name="CuadroTexto 14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900-00000F000000}"/>
              </a:ext>
            </a:extLst>
          </xdr:cNvPr>
          <xdr:cNvSpPr txBox="1"/>
        </xdr:nvSpPr>
        <xdr:spPr>
          <a:xfrm>
            <a:off x="3571078" y="93310"/>
            <a:ext cx="13709576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6" name="CuadroTexto 5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900-000010000000}"/>
              </a:ext>
            </a:extLst>
          </xdr:cNvPr>
          <xdr:cNvSpPr txBox="1"/>
        </xdr:nvSpPr>
        <xdr:spPr>
          <a:xfrm>
            <a:off x="3603169" y="718458"/>
            <a:ext cx="11907347" cy="5150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2007-2022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17916</xdr:colOff>
      <xdr:row>30</xdr:row>
      <xdr:rowOff>160108</xdr:rowOff>
    </xdr:from>
    <xdr:to>
      <xdr:col>15</xdr:col>
      <xdr:colOff>639537</xdr:colOff>
      <xdr:row>50</xdr:row>
      <xdr:rowOff>40821</xdr:rowOff>
    </xdr:to>
    <xdr:graphicFrame macro="">
      <xdr:nvGraphicFramePr>
        <xdr:cNvPr id="2" name="1 Gráfic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115</xdr:row>
      <xdr:rowOff>0</xdr:rowOff>
    </xdr:from>
    <xdr:to>
      <xdr:col>17</xdr:col>
      <xdr:colOff>1009928</xdr:colOff>
      <xdr:row>139</xdr:row>
      <xdr:rowOff>163283</xdr:rowOff>
    </xdr:to>
    <xdr:graphicFrame macro="">
      <xdr:nvGraphicFramePr>
        <xdr:cNvPr id="10" name="Gráfic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A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145</xdr:row>
      <xdr:rowOff>0</xdr:rowOff>
    </xdr:from>
    <xdr:to>
      <xdr:col>17</xdr:col>
      <xdr:colOff>1009928</xdr:colOff>
      <xdr:row>169</xdr:row>
      <xdr:rowOff>163283</xdr:rowOff>
    </xdr:to>
    <xdr:graphicFrame macro="">
      <xdr:nvGraphicFramePr>
        <xdr:cNvPr id="11" name="Gráfico 1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A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54</xdr:row>
      <xdr:rowOff>140152</xdr:rowOff>
    </xdr:from>
    <xdr:to>
      <xdr:col>19</xdr:col>
      <xdr:colOff>68036</xdr:colOff>
      <xdr:row>80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136072</xdr:colOff>
      <xdr:row>85</xdr:row>
      <xdr:rowOff>33566</xdr:rowOff>
    </xdr:from>
    <xdr:to>
      <xdr:col>18</xdr:col>
      <xdr:colOff>748393</xdr:colOff>
      <xdr:row>108</xdr:row>
      <xdr:rowOff>47172</xdr:rowOff>
    </xdr:to>
    <xdr:graphicFrame macro="">
      <xdr:nvGraphicFramePr>
        <xdr:cNvPr id="14" name="Gráfico 1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A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19</xdr:col>
      <xdr:colOff>152400</xdr:colOff>
      <xdr:row>1</xdr:row>
      <xdr:rowOff>108857</xdr:rowOff>
    </xdr:to>
    <xdr:grpSp>
      <xdr:nvGrpSpPr>
        <xdr:cNvPr id="12" name="Grupo 1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A00-00000C000000}"/>
            </a:ext>
          </a:extLst>
        </xdr:cNvPr>
        <xdr:cNvGrpSpPr/>
      </xdr:nvGrpSpPr>
      <xdr:grpSpPr>
        <a:xfrm>
          <a:off x="0" y="0"/>
          <a:ext cx="21218525" cy="1188357"/>
          <a:chOff x="0" y="0"/>
          <a:chExt cx="20614277" cy="1317170"/>
        </a:xfrm>
      </xdr:grpSpPr>
      <xdr:pic>
        <xdr:nvPicPr>
          <xdr:cNvPr id="13" name="Imagen 12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A00-00000D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0" y="0"/>
            <a:ext cx="20614277" cy="1317170"/>
          </a:xfrm>
          <a:prstGeom prst="rect">
            <a:avLst/>
          </a:prstGeom>
        </xdr:spPr>
      </xdr:pic>
      <xdr:sp macro="" textlink="">
        <xdr:nvSpPr>
          <xdr:cNvPr id="19" name="CuadroTexto 18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A00-000013000000}"/>
              </a:ext>
            </a:extLst>
          </xdr:cNvPr>
          <xdr:cNvSpPr txBox="1"/>
        </xdr:nvSpPr>
        <xdr:spPr>
          <a:xfrm>
            <a:off x="3571078" y="93310"/>
            <a:ext cx="13709576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20" name="CuadroTexto 5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A00-000014000000}"/>
              </a:ext>
            </a:extLst>
          </xdr:cNvPr>
          <xdr:cNvSpPr txBox="1"/>
        </xdr:nvSpPr>
        <xdr:spPr>
          <a:xfrm>
            <a:off x="3603169" y="718458"/>
            <a:ext cx="11907347" cy="5150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2007-2022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206826</xdr:rowOff>
    </xdr:from>
    <xdr:to>
      <xdr:col>14</xdr:col>
      <xdr:colOff>807628</xdr:colOff>
      <xdr:row>49</xdr:row>
      <xdr:rowOff>103414</xdr:rowOff>
    </xdr:to>
    <xdr:graphicFrame macro="">
      <xdr:nvGraphicFramePr>
        <xdr:cNvPr id="8" name="1 Gráfic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B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80</xdr:row>
      <xdr:rowOff>31750</xdr:rowOff>
    </xdr:from>
    <xdr:to>
      <xdr:col>18</xdr:col>
      <xdr:colOff>396874</xdr:colOff>
      <xdr:row>105</xdr:row>
      <xdr:rowOff>0</xdr:rowOff>
    </xdr:to>
    <xdr:graphicFrame macro="">
      <xdr:nvGraphicFramePr>
        <xdr:cNvPr id="13" name="Gráfico 12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B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110</xdr:row>
      <xdr:rowOff>0</xdr:rowOff>
    </xdr:from>
    <xdr:to>
      <xdr:col>18</xdr:col>
      <xdr:colOff>0</xdr:colOff>
      <xdr:row>135</xdr:row>
      <xdr:rowOff>0</xdr:rowOff>
    </xdr:to>
    <xdr:graphicFrame macro="">
      <xdr:nvGraphicFramePr>
        <xdr:cNvPr id="15" name="Gráfico 1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B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139</xdr:row>
      <xdr:rowOff>0</xdr:rowOff>
    </xdr:from>
    <xdr:to>
      <xdr:col>18</xdr:col>
      <xdr:colOff>0</xdr:colOff>
      <xdr:row>164</xdr:row>
      <xdr:rowOff>1</xdr:rowOff>
    </xdr:to>
    <xdr:graphicFrame macro="">
      <xdr:nvGraphicFramePr>
        <xdr:cNvPr id="10" name="Gráfic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B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190501</xdr:colOff>
      <xdr:row>52</xdr:row>
      <xdr:rowOff>169181</xdr:rowOff>
    </xdr:from>
    <xdr:to>
      <xdr:col>19</xdr:col>
      <xdr:colOff>170090</xdr:colOff>
      <xdr:row>75</xdr:row>
      <xdr:rowOff>36739</xdr:rowOff>
    </xdr:to>
    <xdr:graphicFrame macro="">
      <xdr:nvGraphicFramePr>
        <xdr:cNvPr id="3" name="Gráfico 2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65314</xdr:colOff>
      <xdr:row>0</xdr:row>
      <xdr:rowOff>21771</xdr:rowOff>
    </xdr:from>
    <xdr:to>
      <xdr:col>19</xdr:col>
      <xdr:colOff>0</xdr:colOff>
      <xdr:row>1</xdr:row>
      <xdr:rowOff>130628</xdr:rowOff>
    </xdr:to>
    <xdr:grpSp>
      <xdr:nvGrpSpPr>
        <xdr:cNvPr id="11" name="Grupo 1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B00-00000B000000}"/>
            </a:ext>
          </a:extLst>
        </xdr:cNvPr>
        <xdr:cNvGrpSpPr/>
      </xdr:nvGrpSpPr>
      <xdr:grpSpPr>
        <a:xfrm>
          <a:off x="65314" y="21771"/>
          <a:ext cx="20572186" cy="1188357"/>
          <a:chOff x="0" y="0"/>
          <a:chExt cx="20614277" cy="1317170"/>
        </a:xfrm>
      </xdr:grpSpPr>
      <xdr:pic>
        <xdr:nvPicPr>
          <xdr:cNvPr id="12" name="Imagen 11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B00-00000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0" y="0"/>
            <a:ext cx="20614277" cy="1317170"/>
          </a:xfrm>
          <a:prstGeom prst="rect">
            <a:avLst/>
          </a:prstGeom>
        </xdr:spPr>
      </xdr:pic>
      <xdr:sp macro="" textlink="">
        <xdr:nvSpPr>
          <xdr:cNvPr id="14" name="CuadroTexto 13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B00-00000E000000}"/>
              </a:ext>
            </a:extLst>
          </xdr:cNvPr>
          <xdr:cNvSpPr txBox="1"/>
        </xdr:nvSpPr>
        <xdr:spPr>
          <a:xfrm>
            <a:off x="3571078" y="93310"/>
            <a:ext cx="13709576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6" name="CuadroTexto 5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B00-000010000000}"/>
              </a:ext>
            </a:extLst>
          </xdr:cNvPr>
          <xdr:cNvSpPr txBox="1"/>
        </xdr:nvSpPr>
        <xdr:spPr>
          <a:xfrm>
            <a:off x="3603169" y="718458"/>
            <a:ext cx="11907347" cy="5150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2007-2022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149679</xdr:colOff>
      <xdr:row>30</xdr:row>
      <xdr:rowOff>81077</xdr:rowOff>
    </xdr:from>
    <xdr:to>
      <xdr:col>11</xdr:col>
      <xdr:colOff>471147</xdr:colOff>
      <xdr:row>42</xdr:row>
      <xdr:rowOff>168728</xdr:rowOff>
    </xdr:to>
    <xdr:graphicFrame macro="">
      <xdr:nvGraphicFramePr>
        <xdr:cNvPr id="9" name="Gráfic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13</xdr:col>
      <xdr:colOff>603249</xdr:colOff>
      <xdr:row>2</xdr:row>
      <xdr:rowOff>32657</xdr:rowOff>
    </xdr:to>
    <xdr:grpSp>
      <xdr:nvGrpSpPr>
        <xdr:cNvPr id="7" name="Grupo 6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C00-000007000000}"/>
            </a:ext>
          </a:extLst>
        </xdr:cNvPr>
        <xdr:cNvGrpSpPr/>
      </xdr:nvGrpSpPr>
      <xdr:grpSpPr>
        <a:xfrm>
          <a:off x="0" y="0"/>
          <a:ext cx="18430874" cy="1175657"/>
          <a:chOff x="0" y="0"/>
          <a:chExt cx="20614277" cy="1317170"/>
        </a:xfrm>
      </xdr:grpSpPr>
      <xdr:pic>
        <xdr:nvPicPr>
          <xdr:cNvPr id="8" name="Imagen 7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C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0" y="0"/>
            <a:ext cx="20614277" cy="1317170"/>
          </a:xfrm>
          <a:prstGeom prst="rect">
            <a:avLst/>
          </a:prstGeom>
        </xdr:spPr>
      </xdr:pic>
      <xdr:sp macro="" textlink="">
        <xdr:nvSpPr>
          <xdr:cNvPr id="11" name="CuadroTexto 10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C00-00000B000000}"/>
              </a:ext>
            </a:extLst>
          </xdr:cNvPr>
          <xdr:cNvSpPr txBox="1"/>
        </xdr:nvSpPr>
        <xdr:spPr>
          <a:xfrm>
            <a:off x="3571078" y="93310"/>
            <a:ext cx="13709576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5" name="CuadroTexto 5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C00-00000F000000}"/>
              </a:ext>
            </a:extLst>
          </xdr:cNvPr>
          <xdr:cNvSpPr txBox="1"/>
        </xdr:nvSpPr>
        <xdr:spPr>
          <a:xfrm>
            <a:off x="3603169" y="718458"/>
            <a:ext cx="11907347" cy="5150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2007-2022</a:t>
            </a:r>
          </a:p>
        </xdr:txBody>
      </xdr:sp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46945</xdr:colOff>
      <xdr:row>33</xdr:row>
      <xdr:rowOff>176893</xdr:rowOff>
    </xdr:from>
    <xdr:to>
      <xdr:col>10</xdr:col>
      <xdr:colOff>816429</xdr:colOff>
      <xdr:row>45</xdr:row>
      <xdr:rowOff>81642</xdr:rowOff>
    </xdr:to>
    <xdr:graphicFrame macro="">
      <xdr:nvGraphicFramePr>
        <xdr:cNvPr id="9" name="Gráfic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D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10885</xdr:colOff>
      <xdr:row>0</xdr:row>
      <xdr:rowOff>97971</xdr:rowOff>
    </xdr:from>
    <xdr:to>
      <xdr:col>13</xdr:col>
      <xdr:colOff>97972</xdr:colOff>
      <xdr:row>2</xdr:row>
      <xdr:rowOff>130628</xdr:rowOff>
    </xdr:to>
    <xdr:grpSp>
      <xdr:nvGrpSpPr>
        <xdr:cNvPr id="7" name="Grupo 6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D00-000007000000}"/>
            </a:ext>
          </a:extLst>
        </xdr:cNvPr>
        <xdr:cNvGrpSpPr/>
      </xdr:nvGrpSpPr>
      <xdr:grpSpPr>
        <a:xfrm>
          <a:off x="10885" y="97971"/>
          <a:ext cx="19264087" cy="1175657"/>
          <a:chOff x="0" y="0"/>
          <a:chExt cx="20614277" cy="1317170"/>
        </a:xfrm>
      </xdr:grpSpPr>
      <xdr:pic>
        <xdr:nvPicPr>
          <xdr:cNvPr id="8" name="Imagen 7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D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0" y="0"/>
            <a:ext cx="20614277" cy="1317170"/>
          </a:xfrm>
          <a:prstGeom prst="rect">
            <a:avLst/>
          </a:prstGeom>
        </xdr:spPr>
      </xdr:pic>
      <xdr:sp macro="" textlink="">
        <xdr:nvSpPr>
          <xdr:cNvPr id="10" name="CuadroTexto 9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D00-00000A000000}"/>
              </a:ext>
            </a:extLst>
          </xdr:cNvPr>
          <xdr:cNvSpPr txBox="1"/>
        </xdr:nvSpPr>
        <xdr:spPr>
          <a:xfrm>
            <a:off x="3571078" y="93310"/>
            <a:ext cx="13709576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5" name="CuadroTexto 5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D00-00000F000000}"/>
              </a:ext>
            </a:extLst>
          </xdr:cNvPr>
          <xdr:cNvSpPr txBox="1"/>
        </xdr:nvSpPr>
        <xdr:spPr>
          <a:xfrm>
            <a:off x="3603169" y="718458"/>
            <a:ext cx="11907347" cy="5150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2007-2022</a:t>
            </a:r>
          </a:p>
        </xdr:txBody>
      </xdr:sp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3486149</xdr:colOff>
      <xdr:row>22</xdr:row>
      <xdr:rowOff>78919</xdr:rowOff>
    </xdr:from>
    <xdr:to>
      <xdr:col>13</xdr:col>
      <xdr:colOff>54429</xdr:colOff>
      <xdr:row>50</xdr:row>
      <xdr:rowOff>84362</xdr:rowOff>
    </xdr:to>
    <xdr:graphicFrame macro="">
      <xdr:nvGraphicFramePr>
        <xdr:cNvPr id="10" name="1 Gráfic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E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136070</xdr:colOff>
      <xdr:row>57</xdr:row>
      <xdr:rowOff>0</xdr:rowOff>
    </xdr:from>
    <xdr:to>
      <xdr:col>16</xdr:col>
      <xdr:colOff>1020535</xdr:colOff>
      <xdr:row>81</xdr:row>
      <xdr:rowOff>0</xdr:rowOff>
    </xdr:to>
    <xdr:graphicFrame macro="">
      <xdr:nvGraphicFramePr>
        <xdr:cNvPr id="12" name="Gráfico 1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E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136070</xdr:colOff>
      <xdr:row>86</xdr:row>
      <xdr:rowOff>0</xdr:rowOff>
    </xdr:from>
    <xdr:to>
      <xdr:col>16</xdr:col>
      <xdr:colOff>1020535</xdr:colOff>
      <xdr:row>110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E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136070</xdr:colOff>
      <xdr:row>112</xdr:row>
      <xdr:rowOff>0</xdr:rowOff>
    </xdr:from>
    <xdr:to>
      <xdr:col>16</xdr:col>
      <xdr:colOff>1020535</xdr:colOff>
      <xdr:row>112</xdr:row>
      <xdr:rowOff>0</xdr:rowOff>
    </xdr:to>
    <xdr:graphicFrame macro="">
      <xdr:nvGraphicFramePr>
        <xdr:cNvPr id="15" name="Gráfico 1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E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136070</xdr:colOff>
      <xdr:row>115</xdr:row>
      <xdr:rowOff>0</xdr:rowOff>
    </xdr:from>
    <xdr:to>
      <xdr:col>16</xdr:col>
      <xdr:colOff>1020535</xdr:colOff>
      <xdr:row>139</xdr:row>
      <xdr:rowOff>0</xdr:rowOff>
    </xdr:to>
    <xdr:graphicFrame macro="">
      <xdr:nvGraphicFramePr>
        <xdr:cNvPr id="11" name="Gráfico 1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E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18</xdr:col>
      <xdr:colOff>272142</xdr:colOff>
      <xdr:row>1</xdr:row>
      <xdr:rowOff>76200</xdr:rowOff>
    </xdr:to>
    <xdr:grpSp>
      <xdr:nvGrpSpPr>
        <xdr:cNvPr id="13" name="Grupo 12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E00-00000D000000}"/>
            </a:ext>
          </a:extLst>
        </xdr:cNvPr>
        <xdr:cNvGrpSpPr/>
      </xdr:nvGrpSpPr>
      <xdr:grpSpPr>
        <a:xfrm>
          <a:off x="0" y="0"/>
          <a:ext cx="20163517" cy="1187450"/>
          <a:chOff x="0" y="0"/>
          <a:chExt cx="20614277" cy="1317170"/>
        </a:xfrm>
      </xdr:grpSpPr>
      <xdr:pic>
        <xdr:nvPicPr>
          <xdr:cNvPr id="16" name="Imagen 15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E00-000010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0" y="0"/>
            <a:ext cx="20614277" cy="1317170"/>
          </a:xfrm>
          <a:prstGeom prst="rect">
            <a:avLst/>
          </a:prstGeom>
        </xdr:spPr>
      </xdr:pic>
      <xdr:sp macro="" textlink="">
        <xdr:nvSpPr>
          <xdr:cNvPr id="17" name="CuadroTexto 16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E00-000011000000}"/>
              </a:ext>
            </a:extLst>
          </xdr:cNvPr>
          <xdr:cNvSpPr txBox="1"/>
        </xdr:nvSpPr>
        <xdr:spPr>
          <a:xfrm>
            <a:off x="3571078" y="93310"/>
            <a:ext cx="13709576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8" name="CuadroTexto 5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E00-000012000000}"/>
              </a:ext>
            </a:extLst>
          </xdr:cNvPr>
          <xdr:cNvSpPr txBox="1"/>
        </xdr:nvSpPr>
        <xdr:spPr>
          <a:xfrm>
            <a:off x="3603169" y="718458"/>
            <a:ext cx="11907347" cy="5150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2007-2022</a:t>
            </a:r>
          </a:p>
        </xdr:txBody>
      </xdr:sp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908505</xdr:colOff>
      <xdr:row>26</xdr:row>
      <xdr:rowOff>119289</xdr:rowOff>
    </xdr:from>
    <xdr:to>
      <xdr:col>16</xdr:col>
      <xdr:colOff>642260</xdr:colOff>
      <xdr:row>54</xdr:row>
      <xdr:rowOff>146503</xdr:rowOff>
    </xdr:to>
    <xdr:graphicFrame macro="">
      <xdr:nvGraphicFramePr>
        <xdr:cNvPr id="6" name="1 Gráfic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F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136070</xdr:colOff>
      <xdr:row>62</xdr:row>
      <xdr:rowOff>0</xdr:rowOff>
    </xdr:from>
    <xdr:to>
      <xdr:col>16</xdr:col>
      <xdr:colOff>1020535</xdr:colOff>
      <xdr:row>86</xdr:row>
      <xdr:rowOff>0</xdr:rowOff>
    </xdr:to>
    <xdr:graphicFrame macro="">
      <xdr:nvGraphicFramePr>
        <xdr:cNvPr id="7" name="Gráfico 6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F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136069</xdr:colOff>
      <xdr:row>92</xdr:row>
      <xdr:rowOff>0</xdr:rowOff>
    </xdr:from>
    <xdr:to>
      <xdr:col>17</xdr:col>
      <xdr:colOff>898070</xdr:colOff>
      <xdr:row>116</xdr:row>
      <xdr:rowOff>0</xdr:rowOff>
    </xdr:to>
    <xdr:graphicFrame macro="">
      <xdr:nvGraphicFramePr>
        <xdr:cNvPr id="8" name="Gráfico 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F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87085</xdr:colOff>
      <xdr:row>0</xdr:row>
      <xdr:rowOff>76200</xdr:rowOff>
    </xdr:from>
    <xdr:to>
      <xdr:col>18</xdr:col>
      <xdr:colOff>348343</xdr:colOff>
      <xdr:row>1</xdr:row>
      <xdr:rowOff>250372</xdr:rowOff>
    </xdr:to>
    <xdr:grpSp>
      <xdr:nvGrpSpPr>
        <xdr:cNvPr id="9" name="Grup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F00-000009000000}"/>
            </a:ext>
          </a:extLst>
        </xdr:cNvPr>
        <xdr:cNvGrpSpPr/>
      </xdr:nvGrpSpPr>
      <xdr:grpSpPr>
        <a:xfrm>
          <a:off x="87085" y="76200"/>
          <a:ext cx="20152633" cy="1190172"/>
          <a:chOff x="-64387" y="-84589"/>
          <a:chExt cx="20614277" cy="1317170"/>
        </a:xfrm>
      </xdr:grpSpPr>
      <xdr:pic>
        <xdr:nvPicPr>
          <xdr:cNvPr id="10" name="Imagen 9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F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-64387" y="-84589"/>
            <a:ext cx="20614277" cy="1317170"/>
          </a:xfrm>
          <a:prstGeom prst="rect">
            <a:avLst/>
          </a:prstGeom>
        </xdr:spPr>
      </xdr:pic>
      <xdr:sp macro="" textlink="">
        <xdr:nvSpPr>
          <xdr:cNvPr id="11" name="CuadroTexto 10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F00-00000B000000}"/>
              </a:ext>
            </a:extLst>
          </xdr:cNvPr>
          <xdr:cNvSpPr txBox="1"/>
        </xdr:nvSpPr>
        <xdr:spPr>
          <a:xfrm>
            <a:off x="3635463" y="-63784"/>
            <a:ext cx="13709576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2" name="CuadroTexto 5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F00-00000C000000}"/>
              </a:ext>
            </a:extLst>
          </xdr:cNvPr>
          <xdr:cNvSpPr txBox="1"/>
        </xdr:nvSpPr>
        <xdr:spPr>
          <a:xfrm>
            <a:off x="3624630" y="645953"/>
            <a:ext cx="11907347" cy="5150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2007-2022</a:t>
            </a:r>
          </a:p>
        </xdr:txBody>
      </xdr:sp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1772633</xdr:colOff>
      <xdr:row>22</xdr:row>
      <xdr:rowOff>190163</xdr:rowOff>
    </xdr:from>
    <xdr:to>
      <xdr:col>11</xdr:col>
      <xdr:colOff>776741</xdr:colOff>
      <xdr:row>34</xdr:row>
      <xdr:rowOff>277136</xdr:rowOff>
    </xdr:to>
    <xdr:graphicFrame macro="">
      <xdr:nvGraphicFramePr>
        <xdr:cNvPr id="9" name="Gráfic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1260361</xdr:colOff>
      <xdr:row>37</xdr:row>
      <xdr:rowOff>259557</xdr:rowOff>
    </xdr:from>
    <xdr:to>
      <xdr:col>11</xdr:col>
      <xdr:colOff>344600</xdr:colOff>
      <xdr:row>48</xdr:row>
      <xdr:rowOff>307183</xdr:rowOff>
    </xdr:to>
    <xdr:graphicFrame macro="">
      <xdr:nvGraphicFramePr>
        <xdr:cNvPr id="11" name="Gráfico 1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1338943</xdr:colOff>
      <xdr:row>2</xdr:row>
      <xdr:rowOff>32657</xdr:rowOff>
    </xdr:to>
    <xdr:grpSp>
      <xdr:nvGrpSpPr>
        <xdr:cNvPr id="8" name="Grupo 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000-000008000000}"/>
            </a:ext>
          </a:extLst>
        </xdr:cNvPr>
        <xdr:cNvGrpSpPr/>
      </xdr:nvGrpSpPr>
      <xdr:grpSpPr>
        <a:xfrm>
          <a:off x="0" y="0"/>
          <a:ext cx="17852118" cy="1175657"/>
          <a:chOff x="-64387" y="-84589"/>
          <a:chExt cx="20614277" cy="1317170"/>
        </a:xfrm>
      </xdr:grpSpPr>
      <xdr:pic>
        <xdr:nvPicPr>
          <xdr:cNvPr id="15" name="Imagen 14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10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-64387" y="-84589"/>
            <a:ext cx="20614277" cy="1317170"/>
          </a:xfrm>
          <a:prstGeom prst="rect">
            <a:avLst/>
          </a:prstGeom>
        </xdr:spPr>
      </xdr:pic>
      <xdr:sp macro="" textlink="">
        <xdr:nvSpPr>
          <xdr:cNvPr id="16" name="CuadroTexto 15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1000-000010000000}"/>
              </a:ext>
            </a:extLst>
          </xdr:cNvPr>
          <xdr:cNvSpPr txBox="1"/>
        </xdr:nvSpPr>
        <xdr:spPr>
          <a:xfrm>
            <a:off x="3635463" y="-63784"/>
            <a:ext cx="13709576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7" name="CuadroTexto 5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1000-000011000000}"/>
              </a:ext>
            </a:extLst>
          </xdr:cNvPr>
          <xdr:cNvSpPr txBox="1"/>
        </xdr:nvSpPr>
        <xdr:spPr>
          <a:xfrm>
            <a:off x="3624630" y="645953"/>
            <a:ext cx="11907347" cy="5150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2007-2022</a:t>
            </a:r>
          </a:p>
        </xdr:txBody>
      </xdr:sp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765739</xdr:colOff>
      <xdr:row>42</xdr:row>
      <xdr:rowOff>221118</xdr:rowOff>
    </xdr:from>
    <xdr:to>
      <xdr:col>10</xdr:col>
      <xdr:colOff>1805552</xdr:colOff>
      <xdr:row>53</xdr:row>
      <xdr:rowOff>268744</xdr:rowOff>
    </xdr:to>
    <xdr:graphicFrame macro="">
      <xdr:nvGraphicFramePr>
        <xdr:cNvPr id="7" name="Gráfico 6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1319893</xdr:colOff>
      <xdr:row>27</xdr:row>
      <xdr:rowOff>304803</xdr:rowOff>
    </xdr:from>
    <xdr:to>
      <xdr:col>11</xdr:col>
      <xdr:colOff>147108</xdr:colOff>
      <xdr:row>40</xdr:row>
      <xdr:rowOff>32548</xdr:rowOff>
    </xdr:to>
    <xdr:graphicFrame macro="">
      <xdr:nvGraphicFramePr>
        <xdr:cNvPr id="12" name="Gráfico 1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152400</xdr:colOff>
      <xdr:row>0</xdr:row>
      <xdr:rowOff>152400</xdr:rowOff>
    </xdr:from>
    <xdr:to>
      <xdr:col>12</xdr:col>
      <xdr:colOff>428625</xdr:colOff>
      <xdr:row>2</xdr:row>
      <xdr:rowOff>185057</xdr:rowOff>
    </xdr:to>
    <xdr:grpSp>
      <xdr:nvGrpSpPr>
        <xdr:cNvPr id="13" name="Grupo 12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100-00000D000000}"/>
            </a:ext>
          </a:extLst>
        </xdr:cNvPr>
        <xdr:cNvGrpSpPr/>
      </xdr:nvGrpSpPr>
      <xdr:grpSpPr>
        <a:xfrm>
          <a:off x="152400" y="152400"/>
          <a:ext cx="18072100" cy="1175657"/>
          <a:chOff x="-64387" y="-84589"/>
          <a:chExt cx="20614277" cy="1317170"/>
        </a:xfrm>
      </xdr:grpSpPr>
      <xdr:pic>
        <xdr:nvPicPr>
          <xdr:cNvPr id="14" name="Imagen 13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1100-00000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-64387" y="-84589"/>
            <a:ext cx="20614277" cy="1317170"/>
          </a:xfrm>
          <a:prstGeom prst="rect">
            <a:avLst/>
          </a:prstGeom>
        </xdr:spPr>
      </xdr:pic>
      <xdr:sp macro="" textlink="">
        <xdr:nvSpPr>
          <xdr:cNvPr id="15" name="CuadroTexto 14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1100-00000F000000}"/>
              </a:ext>
            </a:extLst>
          </xdr:cNvPr>
          <xdr:cNvSpPr txBox="1"/>
        </xdr:nvSpPr>
        <xdr:spPr>
          <a:xfrm>
            <a:off x="3635463" y="-63784"/>
            <a:ext cx="13709576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6" name="CuadroTexto 5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1100-000010000000}"/>
              </a:ext>
            </a:extLst>
          </xdr:cNvPr>
          <xdr:cNvSpPr txBox="1"/>
        </xdr:nvSpPr>
        <xdr:spPr>
          <a:xfrm>
            <a:off x="3624630" y="645953"/>
            <a:ext cx="11907347" cy="5150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2007-2022</a:t>
            </a:r>
          </a:p>
        </xdr:txBody>
      </xdr:sp>
    </xdr:grp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1238250</xdr:colOff>
      <xdr:row>0</xdr:row>
      <xdr:rowOff>142874</xdr:rowOff>
    </xdr:from>
    <xdr:to>
      <xdr:col>6</xdr:col>
      <xdr:colOff>223294</xdr:colOff>
      <xdr:row>5</xdr:row>
      <xdr:rowOff>103979</xdr:rowOff>
    </xdr:to>
    <xdr:grpSp>
      <xdr:nvGrpSpPr>
        <xdr:cNvPr id="3" name="7 Grup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200-000003000000}"/>
            </a:ext>
          </a:extLst>
        </xdr:cNvPr>
        <xdr:cNvGrpSpPr/>
      </xdr:nvGrpSpPr>
      <xdr:grpSpPr>
        <a:xfrm>
          <a:off x="2635250" y="142874"/>
          <a:ext cx="8716419" cy="913605"/>
          <a:chOff x="2933700" y="107160"/>
          <a:chExt cx="12783660" cy="913605"/>
        </a:xfrm>
      </xdr:grpSpPr>
      <xdr:sp macro="" textlink="">
        <xdr:nvSpPr>
          <xdr:cNvPr id="4" name="CuadroTexto 4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1200-000004000000}"/>
              </a:ext>
            </a:extLst>
          </xdr:cNvPr>
          <xdr:cNvSpPr txBox="1"/>
        </xdr:nvSpPr>
        <xdr:spPr>
          <a:xfrm>
            <a:off x="2933700" y="107160"/>
            <a:ext cx="11318460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5" name="CuadroTexto 5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1200-000005000000}"/>
              </a:ext>
            </a:extLst>
          </xdr:cNvPr>
          <xdr:cNvSpPr txBox="1"/>
        </xdr:nvSpPr>
        <xdr:spPr>
          <a:xfrm>
            <a:off x="2951830" y="500065"/>
            <a:ext cx="1276553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2007-2021</a:t>
            </a:r>
          </a:p>
        </xdr:txBody>
      </xdr:sp>
    </xdr:grpSp>
    <xdr:clientData/>
  </xdr:twoCellAnchor>
  <xdr:twoCellAnchor>
    <xdr:from>
      <xdr:col>0</xdr:col>
      <xdr:colOff>1</xdr:colOff>
      <xdr:row>0</xdr:row>
      <xdr:rowOff>0</xdr:rowOff>
    </xdr:from>
    <xdr:to>
      <xdr:col>8</xdr:col>
      <xdr:colOff>489857</xdr:colOff>
      <xdr:row>6</xdr:row>
      <xdr:rowOff>304800</xdr:rowOff>
    </xdr:to>
    <xdr:grpSp>
      <xdr:nvGrpSpPr>
        <xdr:cNvPr id="6" name="Grupo 5">
          <a:extLst>
            <a:ext uri="{FF2B5EF4-FFF2-40B4-BE49-F238E27FC236}">
              <a16:creationId xmlns:r="http://schemas.openxmlformats.org/officeDocument/2006/relationships" xmlns="" xmlns:a16="http://schemas.microsoft.com/office/drawing/2014/main" id="{D95D1B10-D91B-4C21-95E7-4A005C402A1B}"/>
            </a:ext>
          </a:extLst>
        </xdr:cNvPr>
        <xdr:cNvGrpSpPr/>
      </xdr:nvGrpSpPr>
      <xdr:grpSpPr>
        <a:xfrm>
          <a:off x="1" y="0"/>
          <a:ext cx="17396731" cy="1447800"/>
          <a:chOff x="-64387" y="-84589"/>
          <a:chExt cx="20614277" cy="1317170"/>
        </a:xfrm>
      </xdr:grpSpPr>
      <xdr:pic>
        <xdr:nvPicPr>
          <xdr:cNvPr id="7" name="Imagen 6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71B569FF-AFBE-489A-9C1A-5E1B076688C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-64387" y="-84589"/>
            <a:ext cx="20614277" cy="1317170"/>
          </a:xfrm>
          <a:prstGeom prst="rect">
            <a:avLst/>
          </a:prstGeom>
        </xdr:spPr>
      </xdr:pic>
      <xdr:sp macro="" textlink="">
        <xdr:nvSpPr>
          <xdr:cNvPr id="8" name="CuadroTexto 7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E1C51541-7D7B-4D26-8A04-3898EFB3759E}"/>
              </a:ext>
            </a:extLst>
          </xdr:cNvPr>
          <xdr:cNvSpPr txBox="1"/>
        </xdr:nvSpPr>
        <xdr:spPr>
          <a:xfrm>
            <a:off x="3635463" y="-63784"/>
            <a:ext cx="13709576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9" name="CuadroTexto 5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FB85A3DB-D2E4-4865-82C4-F0588C6A0719}"/>
              </a:ext>
            </a:extLst>
          </xdr:cNvPr>
          <xdr:cNvSpPr txBox="1"/>
        </xdr:nvSpPr>
        <xdr:spPr>
          <a:xfrm>
            <a:off x="3624630" y="645953"/>
            <a:ext cx="11907347" cy="5150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2007-2022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391886</xdr:colOff>
      <xdr:row>0</xdr:row>
      <xdr:rowOff>185058</xdr:rowOff>
    </xdr:from>
    <xdr:to>
      <xdr:col>3</xdr:col>
      <xdr:colOff>421821</xdr:colOff>
      <xdr:row>4</xdr:row>
      <xdr:rowOff>108857</xdr:rowOff>
    </xdr:to>
    <xdr:grpSp>
      <xdr:nvGrpSpPr>
        <xdr:cNvPr id="7" name="Grupo 6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07000000}"/>
            </a:ext>
          </a:extLst>
        </xdr:cNvPr>
        <xdr:cNvGrpSpPr/>
      </xdr:nvGrpSpPr>
      <xdr:grpSpPr>
        <a:xfrm>
          <a:off x="391886" y="185058"/>
          <a:ext cx="12766221" cy="1325335"/>
          <a:chOff x="0" y="1"/>
          <a:chExt cx="12692743" cy="1317170"/>
        </a:xfrm>
      </xdr:grpSpPr>
      <xdr:pic>
        <xdr:nvPicPr>
          <xdr:cNvPr id="9" name="Imagen 8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1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0" y="1"/>
            <a:ext cx="12692743" cy="1317170"/>
          </a:xfrm>
          <a:prstGeom prst="rect">
            <a:avLst/>
          </a:prstGeom>
        </xdr:spPr>
      </xdr:pic>
      <xdr:sp macro="" textlink="">
        <xdr:nvSpPr>
          <xdr:cNvPr id="13" name="CuadroTexto 12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100-00000D000000}"/>
              </a:ext>
            </a:extLst>
          </xdr:cNvPr>
          <xdr:cNvSpPr txBox="1"/>
        </xdr:nvSpPr>
        <xdr:spPr>
          <a:xfrm>
            <a:off x="2554044" y="104195"/>
            <a:ext cx="8441340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</xdr:grpSp>
    <xdr:clientData/>
  </xdr:twoCellAnchor>
  <xdr:twoCellAnchor>
    <xdr:from>
      <xdr:col>2</xdr:col>
      <xdr:colOff>598714</xdr:colOff>
      <xdr:row>0</xdr:row>
      <xdr:rowOff>892629</xdr:rowOff>
    </xdr:from>
    <xdr:to>
      <xdr:col>2</xdr:col>
      <xdr:colOff>9621638</xdr:colOff>
      <xdr:row>4</xdr:row>
      <xdr:rowOff>14339</xdr:rowOff>
    </xdr:to>
    <xdr:sp macro="" textlink="">
      <xdr:nvSpPr>
        <xdr:cNvPr id="15" name="CuadroTexto 5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177143" y="892629"/>
          <a:ext cx="9022924" cy="5150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0" i="0">
              <a:solidFill>
                <a:srgbClr val="646482"/>
              </a:solidFill>
              <a:latin typeface="Century Gothic" panose="020B0502020202020204" pitchFamily="34" charset="0"/>
            </a:rPr>
            <a:t>Indicadores de financiamiento y erogaciones 2007-2022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0</xdr:row>
      <xdr:rowOff>1</xdr:rowOff>
    </xdr:from>
    <xdr:to>
      <xdr:col>5</xdr:col>
      <xdr:colOff>642258</xdr:colOff>
      <xdr:row>0</xdr:row>
      <xdr:rowOff>1047751</xdr:rowOff>
    </xdr:to>
    <xdr:grpSp>
      <xdr:nvGrpSpPr>
        <xdr:cNvPr id="6" name="Grupo 5">
          <a:extLst>
            <a:ext uri="{FF2B5EF4-FFF2-40B4-BE49-F238E27FC236}">
              <a16:creationId xmlns:r="http://schemas.openxmlformats.org/officeDocument/2006/relationships" xmlns="" xmlns:a16="http://schemas.microsoft.com/office/drawing/2014/main" id="{218CE529-8807-4EF3-83D0-18E0EC455975}"/>
            </a:ext>
          </a:extLst>
        </xdr:cNvPr>
        <xdr:cNvGrpSpPr/>
      </xdr:nvGrpSpPr>
      <xdr:grpSpPr>
        <a:xfrm>
          <a:off x="127001" y="1"/>
          <a:ext cx="11627757" cy="1047750"/>
          <a:chOff x="-64387" y="-84589"/>
          <a:chExt cx="20614277" cy="1317170"/>
        </a:xfrm>
      </xdr:grpSpPr>
      <xdr:pic>
        <xdr:nvPicPr>
          <xdr:cNvPr id="7" name="Imagen 6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D3AA3B42-DBB0-47A0-8964-6784DB38CC0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-64387" y="-84589"/>
            <a:ext cx="20614277" cy="1317170"/>
          </a:xfrm>
          <a:prstGeom prst="rect">
            <a:avLst/>
          </a:prstGeom>
        </xdr:spPr>
      </xdr:pic>
      <xdr:sp macro="" textlink="">
        <xdr:nvSpPr>
          <xdr:cNvPr id="8" name="CuadroTexto 7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89438ADF-61B5-4C9E-B8BD-3F9BDF3B13B4}"/>
              </a:ext>
            </a:extLst>
          </xdr:cNvPr>
          <xdr:cNvSpPr txBox="1"/>
        </xdr:nvSpPr>
        <xdr:spPr>
          <a:xfrm>
            <a:off x="2913563" y="57802"/>
            <a:ext cx="13709576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6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9" name="CuadroTexto 5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D158D382-D7F3-43DE-9D6D-933FB7CDF80A}"/>
              </a:ext>
            </a:extLst>
          </xdr:cNvPr>
          <xdr:cNvSpPr txBox="1"/>
        </xdr:nvSpPr>
        <xdr:spPr>
          <a:xfrm>
            <a:off x="2870644" y="675120"/>
            <a:ext cx="12591387" cy="5150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2007-2022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108859</xdr:rowOff>
    </xdr:from>
    <xdr:to>
      <xdr:col>18</xdr:col>
      <xdr:colOff>119743</xdr:colOff>
      <xdr:row>43</xdr:row>
      <xdr:rowOff>100464</xdr:rowOff>
    </xdr:to>
    <xdr:graphicFrame macro="">
      <xdr:nvGraphicFramePr>
        <xdr:cNvPr id="6" name="3 Gráfic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6893</xdr:colOff>
      <xdr:row>0</xdr:row>
      <xdr:rowOff>0</xdr:rowOff>
    </xdr:from>
    <xdr:to>
      <xdr:col>18</xdr:col>
      <xdr:colOff>698500</xdr:colOff>
      <xdr:row>2</xdr:row>
      <xdr:rowOff>185056</xdr:rowOff>
    </xdr:to>
    <xdr:grpSp>
      <xdr:nvGrpSpPr>
        <xdr:cNvPr id="7" name="Grupo 6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200-000007000000}"/>
            </a:ext>
          </a:extLst>
        </xdr:cNvPr>
        <xdr:cNvGrpSpPr/>
      </xdr:nvGrpSpPr>
      <xdr:grpSpPr>
        <a:xfrm>
          <a:off x="133893" y="0"/>
          <a:ext cx="21852982" cy="1328056"/>
          <a:chOff x="0" y="1"/>
          <a:chExt cx="12692743" cy="1317170"/>
        </a:xfrm>
      </xdr:grpSpPr>
      <xdr:pic>
        <xdr:nvPicPr>
          <xdr:cNvPr id="8" name="Imagen 7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2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0" y="1"/>
            <a:ext cx="12692743" cy="1317170"/>
          </a:xfrm>
          <a:prstGeom prst="rect">
            <a:avLst/>
          </a:prstGeom>
        </xdr:spPr>
      </xdr:pic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200-000009000000}"/>
              </a:ext>
            </a:extLst>
          </xdr:cNvPr>
          <xdr:cNvSpPr txBox="1"/>
        </xdr:nvSpPr>
        <xdr:spPr>
          <a:xfrm>
            <a:off x="2198805" y="27996"/>
            <a:ext cx="8441340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</xdr:grpSp>
    <xdr:clientData/>
  </xdr:twoCellAnchor>
  <xdr:twoCellAnchor>
    <xdr:from>
      <xdr:col>2</xdr:col>
      <xdr:colOff>381000</xdr:colOff>
      <xdr:row>0</xdr:row>
      <xdr:rowOff>609599</xdr:rowOff>
    </xdr:from>
    <xdr:to>
      <xdr:col>10</xdr:col>
      <xdr:colOff>129296</xdr:colOff>
      <xdr:row>1</xdr:row>
      <xdr:rowOff>264709</xdr:rowOff>
    </xdr:to>
    <xdr:sp macro="" textlink="">
      <xdr:nvSpPr>
        <xdr:cNvPr id="11" name="CuadroTexto 5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3733800" y="609599"/>
          <a:ext cx="8456867" cy="5150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0" i="0">
              <a:solidFill>
                <a:srgbClr val="646482"/>
              </a:solidFill>
              <a:latin typeface="Century Gothic" panose="020B0502020202020204" pitchFamily="34" charset="0"/>
            </a:rPr>
            <a:t>Indicadores de financiamiento y erogaciones 2007-2022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27215</xdr:colOff>
      <xdr:row>27</xdr:row>
      <xdr:rowOff>154781</xdr:rowOff>
    </xdr:from>
    <xdr:to>
      <xdr:col>18</xdr:col>
      <xdr:colOff>174170</xdr:colOff>
      <xdr:row>52</xdr:row>
      <xdr:rowOff>135393</xdr:rowOff>
    </xdr:to>
    <xdr:graphicFrame macro="">
      <xdr:nvGraphicFramePr>
        <xdr:cNvPr id="2" name="3 Gráfic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18</xdr:col>
      <xdr:colOff>489857</xdr:colOff>
      <xdr:row>2</xdr:row>
      <xdr:rowOff>185056</xdr:rowOff>
    </xdr:to>
    <xdr:grpSp>
      <xdr:nvGrpSpPr>
        <xdr:cNvPr id="4" name="Grupo 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300-000004000000}"/>
            </a:ext>
          </a:extLst>
        </xdr:cNvPr>
        <xdr:cNvGrpSpPr/>
      </xdr:nvGrpSpPr>
      <xdr:grpSpPr>
        <a:xfrm>
          <a:off x="0" y="0"/>
          <a:ext cx="20476482" cy="1328056"/>
          <a:chOff x="0" y="0"/>
          <a:chExt cx="20614277" cy="1317170"/>
        </a:xfrm>
      </xdr:grpSpPr>
      <xdr:pic>
        <xdr:nvPicPr>
          <xdr:cNvPr id="11" name="Imagen 10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300-00000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0" y="0"/>
            <a:ext cx="20614277" cy="1317170"/>
          </a:xfrm>
          <a:prstGeom prst="rect">
            <a:avLst/>
          </a:prstGeom>
        </xdr:spPr>
      </xdr:pic>
      <xdr:sp macro="" textlink="">
        <xdr:nvSpPr>
          <xdr:cNvPr id="12" name="CuadroTexto 11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300-00000C000000}"/>
              </a:ext>
            </a:extLst>
          </xdr:cNvPr>
          <xdr:cNvSpPr txBox="1"/>
        </xdr:nvSpPr>
        <xdr:spPr>
          <a:xfrm>
            <a:off x="3571078" y="93310"/>
            <a:ext cx="13709576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3" name="CuadroTexto 5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300-00000D000000}"/>
              </a:ext>
            </a:extLst>
          </xdr:cNvPr>
          <xdr:cNvSpPr txBox="1"/>
        </xdr:nvSpPr>
        <xdr:spPr>
          <a:xfrm>
            <a:off x="3603171" y="718458"/>
            <a:ext cx="8456867" cy="5150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2007-2022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20</xdr:row>
      <xdr:rowOff>183899</xdr:rowOff>
    </xdr:from>
    <xdr:to>
      <xdr:col>18</xdr:col>
      <xdr:colOff>40821</xdr:colOff>
      <xdr:row>46</xdr:row>
      <xdr:rowOff>185734</xdr:rowOff>
    </xdr:to>
    <xdr:graphicFrame macro="">
      <xdr:nvGraphicFramePr>
        <xdr:cNvPr id="6" name="6 Gráfic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68036</xdr:colOff>
      <xdr:row>50</xdr:row>
      <xdr:rowOff>177913</xdr:rowOff>
    </xdr:from>
    <xdr:to>
      <xdr:col>18</xdr:col>
      <xdr:colOff>54429</xdr:colOff>
      <xdr:row>74</xdr:row>
      <xdr:rowOff>112939</xdr:rowOff>
    </xdr:to>
    <xdr:graphicFrame macro="">
      <xdr:nvGraphicFramePr>
        <xdr:cNvPr id="7" name="Gráfico 6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18</xdr:col>
      <xdr:colOff>603250</xdr:colOff>
      <xdr:row>1</xdr:row>
      <xdr:rowOff>348341</xdr:rowOff>
    </xdr:to>
    <xdr:grpSp>
      <xdr:nvGrpSpPr>
        <xdr:cNvPr id="12" name="Grupo 1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400-00000C000000}"/>
            </a:ext>
          </a:extLst>
        </xdr:cNvPr>
        <xdr:cNvGrpSpPr/>
      </xdr:nvGrpSpPr>
      <xdr:grpSpPr>
        <a:xfrm>
          <a:off x="0" y="0"/>
          <a:ext cx="22034500" cy="1316716"/>
          <a:chOff x="0" y="0"/>
          <a:chExt cx="20614277" cy="1317170"/>
        </a:xfrm>
      </xdr:grpSpPr>
      <xdr:pic>
        <xdr:nvPicPr>
          <xdr:cNvPr id="13" name="Imagen 12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400-00000D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0" y="0"/>
            <a:ext cx="20614277" cy="1317170"/>
          </a:xfrm>
          <a:prstGeom prst="rect">
            <a:avLst/>
          </a:prstGeom>
        </xdr:spPr>
      </xdr:pic>
      <xdr:sp macro="" textlink="">
        <xdr:nvSpPr>
          <xdr:cNvPr id="14" name="CuadroTexto 13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400-00000E000000}"/>
              </a:ext>
            </a:extLst>
          </xdr:cNvPr>
          <xdr:cNvSpPr txBox="1"/>
        </xdr:nvSpPr>
        <xdr:spPr>
          <a:xfrm>
            <a:off x="3571078" y="93310"/>
            <a:ext cx="13709576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5" name="CuadroTexto 5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400-00000F000000}"/>
              </a:ext>
            </a:extLst>
          </xdr:cNvPr>
          <xdr:cNvSpPr txBox="1"/>
        </xdr:nvSpPr>
        <xdr:spPr>
          <a:xfrm>
            <a:off x="3603171" y="718458"/>
            <a:ext cx="8456867" cy="5150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2007-2022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22</xdr:row>
      <xdr:rowOff>178596</xdr:rowOff>
    </xdr:from>
    <xdr:to>
      <xdr:col>18</xdr:col>
      <xdr:colOff>244928</xdr:colOff>
      <xdr:row>41</xdr:row>
      <xdr:rowOff>93890</xdr:rowOff>
    </xdr:to>
    <xdr:graphicFrame macro="">
      <xdr:nvGraphicFramePr>
        <xdr:cNvPr id="3" name="Gráfico 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136070</xdr:colOff>
      <xdr:row>0</xdr:row>
      <xdr:rowOff>0</xdr:rowOff>
    </xdr:from>
    <xdr:to>
      <xdr:col>18</xdr:col>
      <xdr:colOff>544285</xdr:colOff>
      <xdr:row>2</xdr:row>
      <xdr:rowOff>119741</xdr:rowOff>
    </xdr:to>
    <xdr:grpSp>
      <xdr:nvGrpSpPr>
        <xdr:cNvPr id="7" name="Grupo 6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500-000007000000}"/>
            </a:ext>
          </a:extLst>
        </xdr:cNvPr>
        <xdr:cNvGrpSpPr/>
      </xdr:nvGrpSpPr>
      <xdr:grpSpPr>
        <a:xfrm>
          <a:off x="136070" y="0"/>
          <a:ext cx="20569465" cy="1326241"/>
          <a:chOff x="0" y="0"/>
          <a:chExt cx="20614277" cy="1317170"/>
        </a:xfrm>
      </xdr:grpSpPr>
      <xdr:pic>
        <xdr:nvPicPr>
          <xdr:cNvPr id="8" name="Imagen 7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5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0" y="0"/>
            <a:ext cx="20614277" cy="1317170"/>
          </a:xfrm>
          <a:prstGeom prst="rect">
            <a:avLst/>
          </a:prstGeom>
        </xdr:spPr>
      </xdr:pic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500-000009000000}"/>
              </a:ext>
            </a:extLst>
          </xdr:cNvPr>
          <xdr:cNvSpPr txBox="1"/>
        </xdr:nvSpPr>
        <xdr:spPr>
          <a:xfrm>
            <a:off x="3571078" y="93310"/>
            <a:ext cx="13709576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1" name="CuadroTexto 5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500-00000B000000}"/>
              </a:ext>
            </a:extLst>
          </xdr:cNvPr>
          <xdr:cNvSpPr txBox="1"/>
        </xdr:nvSpPr>
        <xdr:spPr>
          <a:xfrm>
            <a:off x="3603171" y="718458"/>
            <a:ext cx="8456867" cy="5150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2007-2022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108215</xdr:rowOff>
    </xdr:from>
    <xdr:to>
      <xdr:col>7</xdr:col>
      <xdr:colOff>1175657</xdr:colOff>
      <xdr:row>47</xdr:row>
      <xdr:rowOff>343319</xdr:rowOff>
    </xdr:to>
    <xdr:graphicFrame macro="">
      <xdr:nvGraphicFramePr>
        <xdr:cNvPr id="10" name="Gráfic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52</xdr:row>
      <xdr:rowOff>247345</xdr:rowOff>
    </xdr:from>
    <xdr:to>
      <xdr:col>9</xdr:col>
      <xdr:colOff>27216</xdr:colOff>
      <xdr:row>68</xdr:row>
      <xdr:rowOff>2722</xdr:rowOff>
    </xdr:to>
    <xdr:graphicFrame macro="">
      <xdr:nvGraphicFramePr>
        <xdr:cNvPr id="11" name="Gráfico 1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6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</xdr:colOff>
      <xdr:row>0</xdr:row>
      <xdr:rowOff>0</xdr:rowOff>
    </xdr:from>
    <xdr:to>
      <xdr:col>8</xdr:col>
      <xdr:colOff>349250</xdr:colOff>
      <xdr:row>1</xdr:row>
      <xdr:rowOff>163284</xdr:rowOff>
    </xdr:to>
    <xdr:grpSp>
      <xdr:nvGrpSpPr>
        <xdr:cNvPr id="8" name="Grupo 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600-000008000000}"/>
            </a:ext>
          </a:extLst>
        </xdr:cNvPr>
        <xdr:cNvGrpSpPr/>
      </xdr:nvGrpSpPr>
      <xdr:grpSpPr>
        <a:xfrm>
          <a:off x="1" y="0"/>
          <a:ext cx="13747749" cy="1322159"/>
          <a:chOff x="0" y="0"/>
          <a:chExt cx="20614277" cy="1317170"/>
        </a:xfrm>
      </xdr:grpSpPr>
      <xdr:pic>
        <xdr:nvPicPr>
          <xdr:cNvPr id="9" name="Imagen 8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6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0" y="0"/>
            <a:ext cx="20614277" cy="1317170"/>
          </a:xfrm>
          <a:prstGeom prst="rect">
            <a:avLst/>
          </a:prstGeom>
        </xdr:spPr>
      </xdr:pic>
      <xdr:sp macro="" textlink="">
        <xdr:nvSpPr>
          <xdr:cNvPr id="12" name="CuadroTexto 11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600-00000C000000}"/>
              </a:ext>
            </a:extLst>
          </xdr:cNvPr>
          <xdr:cNvSpPr txBox="1"/>
        </xdr:nvSpPr>
        <xdr:spPr>
          <a:xfrm>
            <a:off x="3571078" y="93310"/>
            <a:ext cx="13709576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3" name="CuadroTexto 5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600-00000D000000}"/>
              </a:ext>
            </a:extLst>
          </xdr:cNvPr>
          <xdr:cNvSpPr txBox="1"/>
        </xdr:nvSpPr>
        <xdr:spPr>
          <a:xfrm>
            <a:off x="3603169" y="718458"/>
            <a:ext cx="11907347" cy="5150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2007-2022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19</xdr:row>
      <xdr:rowOff>0</xdr:rowOff>
    </xdr:from>
    <xdr:to>
      <xdr:col>5</xdr:col>
      <xdr:colOff>28575</xdr:colOff>
      <xdr:row>19</xdr:row>
      <xdr:rowOff>0</xdr:rowOff>
    </xdr:to>
    <xdr:graphicFrame macro="">
      <xdr:nvGraphicFramePr>
        <xdr:cNvPr id="2" name="5 Gráfic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19</xdr:row>
      <xdr:rowOff>0</xdr:rowOff>
    </xdr:from>
    <xdr:to>
      <xdr:col>4</xdr:col>
      <xdr:colOff>1295399</xdr:colOff>
      <xdr:row>19</xdr:row>
      <xdr:rowOff>0</xdr:rowOff>
    </xdr:to>
    <xdr:graphicFrame macro="">
      <xdr:nvGraphicFramePr>
        <xdr:cNvPr id="3" name="2 Gráfic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166006</xdr:colOff>
      <xdr:row>19</xdr:row>
      <xdr:rowOff>371815</xdr:rowOff>
    </xdr:from>
    <xdr:to>
      <xdr:col>18</xdr:col>
      <xdr:colOff>163286</xdr:colOff>
      <xdr:row>51</xdr:row>
      <xdr:rowOff>106476</xdr:rowOff>
    </xdr:to>
    <xdr:graphicFrame macro="">
      <xdr:nvGraphicFramePr>
        <xdr:cNvPr id="9" name="Gráfico 2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7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27215</xdr:colOff>
      <xdr:row>0</xdr:row>
      <xdr:rowOff>0</xdr:rowOff>
    </xdr:from>
    <xdr:to>
      <xdr:col>18</xdr:col>
      <xdr:colOff>460375</xdr:colOff>
      <xdr:row>1</xdr:row>
      <xdr:rowOff>239484</xdr:rowOff>
    </xdr:to>
    <xdr:grpSp>
      <xdr:nvGrpSpPr>
        <xdr:cNvPr id="10" name="Grup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700-00000A000000}"/>
            </a:ext>
          </a:extLst>
        </xdr:cNvPr>
        <xdr:cNvGrpSpPr/>
      </xdr:nvGrpSpPr>
      <xdr:grpSpPr>
        <a:xfrm>
          <a:off x="27215" y="0"/>
          <a:ext cx="20197535" cy="1318984"/>
          <a:chOff x="0" y="0"/>
          <a:chExt cx="20614277" cy="1317170"/>
        </a:xfrm>
      </xdr:grpSpPr>
      <xdr:pic>
        <xdr:nvPicPr>
          <xdr:cNvPr id="11" name="Imagen 10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700-00000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0" y="0"/>
            <a:ext cx="20614277" cy="1317170"/>
          </a:xfrm>
          <a:prstGeom prst="rect">
            <a:avLst/>
          </a:prstGeom>
        </xdr:spPr>
      </xdr:pic>
      <xdr:sp macro="" textlink="">
        <xdr:nvSpPr>
          <xdr:cNvPr id="13" name="CuadroTexto 12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700-00000D000000}"/>
              </a:ext>
            </a:extLst>
          </xdr:cNvPr>
          <xdr:cNvSpPr txBox="1"/>
        </xdr:nvSpPr>
        <xdr:spPr>
          <a:xfrm>
            <a:off x="3571078" y="93310"/>
            <a:ext cx="13709576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7" name="CuadroTexto 5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700-000011000000}"/>
              </a:ext>
            </a:extLst>
          </xdr:cNvPr>
          <xdr:cNvSpPr txBox="1"/>
        </xdr:nvSpPr>
        <xdr:spPr>
          <a:xfrm>
            <a:off x="3603169" y="718458"/>
            <a:ext cx="11907347" cy="5150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2007-2022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50</xdr:row>
      <xdr:rowOff>55674</xdr:rowOff>
    </xdr:from>
    <xdr:to>
      <xdr:col>12</xdr:col>
      <xdr:colOff>0</xdr:colOff>
      <xdr:row>78</xdr:row>
      <xdr:rowOff>78807</xdr:rowOff>
    </xdr:to>
    <xdr:graphicFrame macro="">
      <xdr:nvGraphicFramePr>
        <xdr:cNvPr id="6" name="Gráfico 5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8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81</xdr:row>
      <xdr:rowOff>87200</xdr:rowOff>
    </xdr:from>
    <xdr:to>
      <xdr:col>5</xdr:col>
      <xdr:colOff>870858</xdr:colOff>
      <xdr:row>104</xdr:row>
      <xdr:rowOff>1</xdr:rowOff>
    </xdr:to>
    <xdr:graphicFrame macro="">
      <xdr:nvGraphicFramePr>
        <xdr:cNvPr id="8" name="Gráfico 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8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225535</xdr:colOff>
      <xdr:row>81</xdr:row>
      <xdr:rowOff>3174</xdr:rowOff>
    </xdr:from>
    <xdr:to>
      <xdr:col>12</xdr:col>
      <xdr:colOff>530677</xdr:colOff>
      <xdr:row>104</xdr:row>
      <xdr:rowOff>176893</xdr:rowOff>
    </xdr:to>
    <xdr:graphicFrame macro="">
      <xdr:nvGraphicFramePr>
        <xdr:cNvPr id="9" name="Gráfic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8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557891</xdr:colOff>
      <xdr:row>2</xdr:row>
      <xdr:rowOff>163284</xdr:rowOff>
    </xdr:to>
    <xdr:grpSp>
      <xdr:nvGrpSpPr>
        <xdr:cNvPr id="10" name="Grup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800-00000A000000}"/>
            </a:ext>
          </a:extLst>
        </xdr:cNvPr>
        <xdr:cNvGrpSpPr/>
      </xdr:nvGrpSpPr>
      <xdr:grpSpPr>
        <a:xfrm>
          <a:off x="0" y="0"/>
          <a:ext cx="20258766" cy="1306284"/>
          <a:chOff x="0" y="0"/>
          <a:chExt cx="20614277" cy="1317170"/>
        </a:xfrm>
      </xdr:grpSpPr>
      <xdr:pic>
        <xdr:nvPicPr>
          <xdr:cNvPr id="11" name="Imagen 10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800-00000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0" y="0"/>
            <a:ext cx="20614277" cy="1317170"/>
          </a:xfrm>
          <a:prstGeom prst="rect">
            <a:avLst/>
          </a:prstGeom>
        </xdr:spPr>
      </xdr:pic>
      <xdr:sp macro="" textlink="">
        <xdr:nvSpPr>
          <xdr:cNvPr id="13" name="CuadroTexto 12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800-00000D000000}"/>
              </a:ext>
            </a:extLst>
          </xdr:cNvPr>
          <xdr:cNvSpPr txBox="1"/>
        </xdr:nvSpPr>
        <xdr:spPr>
          <a:xfrm>
            <a:off x="3571078" y="93310"/>
            <a:ext cx="13709576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7" name="CuadroTexto 5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800-000011000000}"/>
              </a:ext>
            </a:extLst>
          </xdr:cNvPr>
          <xdr:cNvSpPr txBox="1"/>
        </xdr:nvSpPr>
        <xdr:spPr>
          <a:xfrm>
            <a:off x="3603169" y="718458"/>
            <a:ext cx="11907347" cy="5150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2007-2022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GTPE/DECON/AS/CS_MPE_2022/CSS_2020_21/5_Proc/5.7_Finali_archiv_dat/5.7.2_Compil_prod_ant/1_Tabulados/5.1_Indicadores_FyE_CSS_2007-%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3.1"/>
      <sheetName val="3.2"/>
      <sheetName val="3.3"/>
      <sheetName val="4.5"/>
      <sheetName val="5.1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27"/>
  <sheetViews>
    <sheetView zoomScale="120" zoomScaleNormal="120" workbookViewId="0">
      <pane ySplit="1" topLeftCell="A14" activePane="bottomLeft" state="frozen"/>
      <selection activeCell="B23" activeCellId="1" sqref="H22:I22 B23"/>
      <selection pane="bottomLeft" activeCell="E21" sqref="E21"/>
    </sheetView>
  </sheetViews>
  <sheetFormatPr baseColWidth="10" defaultRowHeight="15" x14ac:dyDescent="0.25"/>
  <cols>
    <col min="1" max="1" width="2" customWidth="1"/>
    <col min="2" max="2" width="23.140625" customWidth="1"/>
    <col min="3" max="3" width="12.85546875" customWidth="1"/>
    <col min="4" max="4" width="9.140625" customWidth="1"/>
    <col min="5" max="5" width="32.85546875" customWidth="1"/>
    <col min="6" max="6" width="42.140625" customWidth="1"/>
    <col min="7" max="7" width="33.85546875" customWidth="1"/>
    <col min="8" max="8" width="24.28515625" customWidth="1"/>
    <col min="9" max="9" width="4.42578125" customWidth="1"/>
    <col min="10" max="10" width="22.5703125" customWidth="1"/>
    <col min="11" max="11" width="3" customWidth="1"/>
    <col min="12" max="13" width="2" customWidth="1"/>
    <col min="14" max="14" width="21.7109375" customWidth="1"/>
    <col min="15" max="15" width="9.7109375" customWidth="1"/>
    <col min="16" max="16" width="158" customWidth="1"/>
    <col min="17" max="17" width="19.42578125" customWidth="1"/>
    <col min="18" max="18" width="19.28515625" customWidth="1"/>
  </cols>
  <sheetData>
    <row r="1" spans="1:46" ht="15" customHeight="1" x14ac:dyDescent="0.25">
      <c r="A1" s="10" t="s">
        <v>34</v>
      </c>
      <c r="B1" s="22" t="s">
        <v>4</v>
      </c>
      <c r="C1" s="22" t="s">
        <v>9</v>
      </c>
      <c r="D1" s="4" t="s">
        <v>10</v>
      </c>
      <c r="E1" s="22">
        <v>1</v>
      </c>
      <c r="F1" s="22">
        <v>2</v>
      </c>
      <c r="G1" s="22">
        <v>3</v>
      </c>
      <c r="H1" s="22">
        <v>4</v>
      </c>
      <c r="I1" s="24">
        <v>5</v>
      </c>
      <c r="J1" s="24">
        <v>6</v>
      </c>
      <c r="K1" s="26">
        <v>7</v>
      </c>
      <c r="L1" s="26">
        <v>8</v>
      </c>
      <c r="M1" s="22">
        <v>9</v>
      </c>
      <c r="N1" s="22">
        <v>10</v>
      </c>
      <c r="O1" s="25">
        <v>11</v>
      </c>
      <c r="P1" s="27" t="s">
        <v>11</v>
      </c>
      <c r="Q1" s="18" t="s">
        <v>32</v>
      </c>
      <c r="R1" s="11" t="s">
        <v>33</v>
      </c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</row>
    <row r="2" spans="1:46" ht="15" customHeight="1" x14ac:dyDescent="0.25">
      <c r="A2" s="23"/>
      <c r="B2" s="9" t="s">
        <v>7</v>
      </c>
      <c r="C2" s="3" t="s">
        <v>8</v>
      </c>
      <c r="D2" s="8">
        <v>1</v>
      </c>
      <c r="E2" t="s">
        <v>3</v>
      </c>
      <c r="F2" t="s">
        <v>5</v>
      </c>
      <c r="G2" t="s">
        <v>16</v>
      </c>
      <c r="H2" s="1" t="s">
        <v>17</v>
      </c>
      <c r="I2" t="s">
        <v>18</v>
      </c>
      <c r="M2" t="s">
        <v>0</v>
      </c>
      <c r="N2" t="s">
        <v>39</v>
      </c>
      <c r="O2" t="str">
        <f>+IF(C2="k"," Miles de dólares de 2007. "," Miles de dólares. ")</f>
        <v xml:space="preserve"> Miles de dólares de 2007. </v>
      </c>
      <c r="P2" s="1" t="str">
        <f t="shared" ref="P2:P27" si="0">+CONCATENATE(D2,E2,F2,G2,H2,I2,J2,K2,L2,M2,N2,O2)</f>
        <v xml:space="preserve">1 Producción  de las actividades características y conexas de la educación respecto al PIB nacional. 2007-2009. Miles de dólares de 2007. </v>
      </c>
      <c r="Q2" s="14" t="s">
        <v>46</v>
      </c>
      <c r="R2" s="13" t="s">
        <v>41</v>
      </c>
    </row>
    <row r="3" spans="1:46" ht="15" customHeight="1" x14ac:dyDescent="0.25">
      <c r="A3" s="23">
        <v>1</v>
      </c>
      <c r="B3" s="9" t="s">
        <v>7</v>
      </c>
      <c r="C3" s="3" t="s">
        <v>8</v>
      </c>
      <c r="D3" s="8">
        <v>2</v>
      </c>
      <c r="E3" t="s">
        <v>3</v>
      </c>
      <c r="F3" t="s">
        <v>1</v>
      </c>
      <c r="H3" t="s">
        <v>16</v>
      </c>
      <c r="I3" t="s">
        <v>43</v>
      </c>
      <c r="J3" t="s">
        <v>42</v>
      </c>
      <c r="M3" t="s">
        <v>0</v>
      </c>
      <c r="N3" t="s">
        <v>39</v>
      </c>
      <c r="O3" t="str">
        <f t="shared" ref="O3:O27" si="1">+IF(C3="k"," Miles de dólares de 2007. "," Miles de dólares. ")</f>
        <v xml:space="preserve"> Miles de dólares de 2007. </v>
      </c>
      <c r="P3" s="1" t="str">
        <f t="shared" si="0"/>
        <v xml:space="preserve">2 Producción  de las actividades características de la educación según industrias. 2007-2009. Miles de dólares de 2007. </v>
      </c>
      <c r="Q3" s="16" t="s">
        <v>45</v>
      </c>
      <c r="R3" s="13" t="s">
        <v>41</v>
      </c>
    </row>
    <row r="4" spans="1:46" ht="15" customHeight="1" x14ac:dyDescent="0.25">
      <c r="A4" s="23"/>
      <c r="B4" s="9" t="s">
        <v>7</v>
      </c>
      <c r="C4" s="3" t="s">
        <v>8</v>
      </c>
      <c r="D4" s="8">
        <v>3</v>
      </c>
      <c r="E4" t="s">
        <v>3</v>
      </c>
      <c r="F4" t="s">
        <v>6</v>
      </c>
      <c r="H4" t="s">
        <v>16</v>
      </c>
      <c r="I4" t="s">
        <v>43</v>
      </c>
      <c r="J4" t="s">
        <v>42</v>
      </c>
      <c r="M4" t="s">
        <v>0</v>
      </c>
      <c r="N4" t="s">
        <v>39</v>
      </c>
      <c r="O4" t="str">
        <f t="shared" si="1"/>
        <v xml:space="preserve"> Miles de dólares de 2007. </v>
      </c>
      <c r="P4" s="1" t="str">
        <f t="shared" si="0"/>
        <v xml:space="preserve">3 Producción  de las actividades conexas de la educación según industrias. 2007-2009. Miles de dólares de 2007. </v>
      </c>
      <c r="Q4" s="16" t="s">
        <v>45</v>
      </c>
      <c r="R4" s="13" t="s">
        <v>41</v>
      </c>
    </row>
    <row r="5" spans="1:46" ht="15" customHeight="1" x14ac:dyDescent="0.25">
      <c r="A5" s="23"/>
      <c r="B5" s="9" t="s">
        <v>7</v>
      </c>
      <c r="C5" s="3" t="s">
        <v>8</v>
      </c>
      <c r="D5" s="8">
        <v>4</v>
      </c>
      <c r="E5" t="s">
        <v>3</v>
      </c>
      <c r="F5" t="s">
        <v>1</v>
      </c>
      <c r="G5" t="s">
        <v>12</v>
      </c>
      <c r="H5" t="s">
        <v>16</v>
      </c>
      <c r="M5" t="s">
        <v>0</v>
      </c>
      <c r="N5" t="s">
        <v>39</v>
      </c>
      <c r="O5" t="str">
        <f t="shared" si="1"/>
        <v xml:space="preserve"> Miles de dólares de 2007. </v>
      </c>
      <c r="P5" s="1" t="str">
        <f t="shared" si="0"/>
        <v xml:space="preserve">4 Producción  de las actividades características de mercado y no de mercado de la educación. 2007-2009. Miles de dólares de 2007. </v>
      </c>
      <c r="Q5" s="16" t="s">
        <v>45</v>
      </c>
      <c r="R5" s="13" t="s">
        <v>41</v>
      </c>
    </row>
    <row r="6" spans="1:46" ht="15" customHeight="1" x14ac:dyDescent="0.25">
      <c r="A6" s="23"/>
      <c r="B6" s="9" t="s">
        <v>7</v>
      </c>
      <c r="C6" s="3" t="s">
        <v>8</v>
      </c>
      <c r="D6" s="8">
        <v>5</v>
      </c>
      <c r="E6" t="s">
        <v>13</v>
      </c>
      <c r="F6" t="s">
        <v>5</v>
      </c>
      <c r="G6" t="s">
        <v>16</v>
      </c>
      <c r="H6" s="1" t="s">
        <v>17</v>
      </c>
      <c r="I6" t="s">
        <v>18</v>
      </c>
      <c r="M6" t="s">
        <v>0</v>
      </c>
      <c r="N6" t="s">
        <v>39</v>
      </c>
      <c r="O6" t="str">
        <f t="shared" si="1"/>
        <v xml:space="preserve"> Miles de dólares de 2007. </v>
      </c>
      <c r="P6" s="1" t="str">
        <f t="shared" si="0"/>
        <v xml:space="preserve">5 VAB de las actividades características y conexas de la educación respecto al PIB nacional. 2007-2009. Miles de dólares de 2007. </v>
      </c>
      <c r="Q6" s="14" t="s">
        <v>44</v>
      </c>
      <c r="R6" s="13" t="s">
        <v>41</v>
      </c>
    </row>
    <row r="7" spans="1:46" ht="15" customHeight="1" x14ac:dyDescent="0.25">
      <c r="A7" s="23">
        <v>1</v>
      </c>
      <c r="B7" s="9" t="s">
        <v>7</v>
      </c>
      <c r="C7" s="3" t="s">
        <v>8</v>
      </c>
      <c r="D7" s="8">
        <v>6</v>
      </c>
      <c r="E7" t="s">
        <v>13</v>
      </c>
      <c r="F7" t="s">
        <v>1</v>
      </c>
      <c r="H7" t="s">
        <v>16</v>
      </c>
      <c r="I7" t="s">
        <v>43</v>
      </c>
      <c r="J7" t="s">
        <v>42</v>
      </c>
      <c r="M7" t="s">
        <v>0</v>
      </c>
      <c r="N7" t="s">
        <v>39</v>
      </c>
      <c r="O7" t="str">
        <f t="shared" si="1"/>
        <v xml:space="preserve"> Miles de dólares de 2007. </v>
      </c>
      <c r="P7" s="1" t="str">
        <f t="shared" si="0"/>
        <v xml:space="preserve">6 VAB de las actividades características de la educación según industrias. 2007-2009. Miles de dólares de 2007. </v>
      </c>
      <c r="Q7" s="16" t="s">
        <v>45</v>
      </c>
      <c r="R7" s="13" t="s">
        <v>41</v>
      </c>
    </row>
    <row r="8" spans="1:46" ht="15" customHeight="1" x14ac:dyDescent="0.25">
      <c r="A8" s="23"/>
      <c r="B8" s="9" t="s">
        <v>7</v>
      </c>
      <c r="C8" s="3" t="s">
        <v>8</v>
      </c>
      <c r="D8" s="8">
        <v>7</v>
      </c>
      <c r="E8" t="s">
        <v>13</v>
      </c>
      <c r="F8" t="s">
        <v>6</v>
      </c>
      <c r="H8" t="s">
        <v>16</v>
      </c>
      <c r="I8" t="s">
        <v>43</v>
      </c>
      <c r="J8" t="s">
        <v>42</v>
      </c>
      <c r="M8" t="s">
        <v>0</v>
      </c>
      <c r="N8" t="s">
        <v>39</v>
      </c>
      <c r="O8" t="str">
        <f t="shared" si="1"/>
        <v xml:space="preserve"> Miles de dólares de 2007. </v>
      </c>
      <c r="P8" s="1" t="str">
        <f t="shared" si="0"/>
        <v xml:space="preserve">7 VAB de las actividades conexas de la educación según industrias. 2007-2009. Miles de dólares de 2007. </v>
      </c>
      <c r="Q8" s="16" t="s">
        <v>45</v>
      </c>
      <c r="R8" s="13" t="s">
        <v>41</v>
      </c>
    </row>
    <row r="9" spans="1:46" ht="15" customHeight="1" x14ac:dyDescent="0.25">
      <c r="A9" s="23"/>
      <c r="B9" s="9" t="s">
        <v>7</v>
      </c>
      <c r="C9" s="3" t="s">
        <v>8</v>
      </c>
      <c r="D9" s="8">
        <v>8</v>
      </c>
      <c r="E9" t="s">
        <v>13</v>
      </c>
      <c r="F9" t="s">
        <v>1</v>
      </c>
      <c r="G9" t="s">
        <v>12</v>
      </c>
      <c r="H9" t="s">
        <v>16</v>
      </c>
      <c r="M9" t="s">
        <v>0</v>
      </c>
      <c r="N9" t="s">
        <v>39</v>
      </c>
      <c r="O9" t="str">
        <f t="shared" si="1"/>
        <v xml:space="preserve"> Miles de dólares de 2007. </v>
      </c>
      <c r="P9" s="1" t="str">
        <f t="shared" si="0"/>
        <v xml:space="preserve">8 VAB de las actividades características de mercado y no de mercado de la educación. 2007-2009. Miles de dólares de 2007. </v>
      </c>
      <c r="Q9" s="16" t="s">
        <v>45</v>
      </c>
      <c r="R9" s="13" t="s">
        <v>41</v>
      </c>
    </row>
    <row r="10" spans="1:46" ht="15" customHeight="1" x14ac:dyDescent="0.25">
      <c r="A10" s="23"/>
      <c r="B10" s="9" t="s">
        <v>7</v>
      </c>
      <c r="C10" s="3" t="s">
        <v>8</v>
      </c>
      <c r="D10" s="8">
        <v>9</v>
      </c>
      <c r="E10" t="s">
        <v>37</v>
      </c>
      <c r="F10" t="s">
        <v>5</v>
      </c>
      <c r="G10" t="s">
        <v>16</v>
      </c>
      <c r="H10" s="1" t="s">
        <v>17</v>
      </c>
      <c r="I10" t="s">
        <v>18</v>
      </c>
      <c r="M10" t="s">
        <v>0</v>
      </c>
      <c r="N10" t="s">
        <v>39</v>
      </c>
      <c r="O10" t="str">
        <f t="shared" si="1"/>
        <v xml:space="preserve"> Miles de dólares de 2007. </v>
      </c>
      <c r="P10" s="1" t="str">
        <f t="shared" si="0"/>
        <v xml:space="preserve">9 Consumo intermedio de las actividades características y conexas de la educación respecto al PIB nacional. 2007-2009. Miles de dólares de 2007. </v>
      </c>
      <c r="Q10" s="14" t="s">
        <v>44</v>
      </c>
      <c r="R10" s="13" t="s">
        <v>41</v>
      </c>
    </row>
    <row r="11" spans="1:46" ht="15" customHeight="1" x14ac:dyDescent="0.25">
      <c r="A11" s="23">
        <v>1</v>
      </c>
      <c r="B11" s="9" t="s">
        <v>7</v>
      </c>
      <c r="C11" s="3" t="s">
        <v>8</v>
      </c>
      <c r="D11" s="8">
        <v>10</v>
      </c>
      <c r="E11" t="s">
        <v>37</v>
      </c>
      <c r="F11" t="s">
        <v>1</v>
      </c>
      <c r="H11" t="s">
        <v>16</v>
      </c>
      <c r="I11" t="s">
        <v>43</v>
      </c>
      <c r="J11" t="s">
        <v>42</v>
      </c>
      <c r="M11" t="s">
        <v>0</v>
      </c>
      <c r="N11" t="s">
        <v>39</v>
      </c>
      <c r="O11" t="str">
        <f t="shared" si="1"/>
        <v xml:space="preserve"> Miles de dólares de 2007. </v>
      </c>
      <c r="P11" s="1" t="str">
        <f t="shared" si="0"/>
        <v xml:space="preserve">10 Consumo intermedio de las actividades características de la educación según industrias. 2007-2009. Miles de dólares de 2007. </v>
      </c>
      <c r="Q11" s="16" t="s">
        <v>45</v>
      </c>
      <c r="R11" s="13" t="s">
        <v>41</v>
      </c>
    </row>
    <row r="12" spans="1:46" ht="15" customHeight="1" x14ac:dyDescent="0.25">
      <c r="A12" s="23"/>
      <c r="B12" s="9" t="s">
        <v>7</v>
      </c>
      <c r="C12" s="3" t="s">
        <v>8</v>
      </c>
      <c r="D12" s="8">
        <v>11</v>
      </c>
      <c r="E12" t="s">
        <v>37</v>
      </c>
      <c r="F12" t="s">
        <v>6</v>
      </c>
      <c r="H12" t="s">
        <v>16</v>
      </c>
      <c r="I12" t="s">
        <v>43</v>
      </c>
      <c r="J12" t="s">
        <v>42</v>
      </c>
      <c r="M12" t="s">
        <v>0</v>
      </c>
      <c r="N12" t="s">
        <v>39</v>
      </c>
      <c r="O12" t="str">
        <f t="shared" si="1"/>
        <v xml:space="preserve"> Miles de dólares de 2007. </v>
      </c>
      <c r="P12" s="1" t="str">
        <f t="shared" si="0"/>
        <v xml:space="preserve">11 Consumo intermedio de las actividades conexas de la educación según industrias. 2007-2009. Miles de dólares de 2007. </v>
      </c>
      <c r="Q12" s="16" t="s">
        <v>45</v>
      </c>
      <c r="R12" s="13" t="s">
        <v>41</v>
      </c>
    </row>
    <row r="13" spans="1:46" ht="15" customHeight="1" x14ac:dyDescent="0.25">
      <c r="A13" s="23"/>
      <c r="B13" s="9" t="s">
        <v>7</v>
      </c>
      <c r="C13" s="3" t="s">
        <v>8</v>
      </c>
      <c r="D13" s="8">
        <v>12</v>
      </c>
      <c r="E13" t="s">
        <v>37</v>
      </c>
      <c r="F13" t="s">
        <v>1</v>
      </c>
      <c r="G13" t="s">
        <v>12</v>
      </c>
      <c r="H13" t="s">
        <v>16</v>
      </c>
      <c r="M13" t="s">
        <v>0</v>
      </c>
      <c r="N13" t="s">
        <v>39</v>
      </c>
      <c r="O13" t="str">
        <f t="shared" si="1"/>
        <v xml:space="preserve"> Miles de dólares de 2007. </v>
      </c>
      <c r="P13" s="1" t="str">
        <f t="shared" si="0"/>
        <v xml:space="preserve">12 Consumo intermedio de las actividades características de mercado y no de mercado de la educación. 2007-2009. Miles de dólares de 2007. </v>
      </c>
      <c r="Q13" s="16" t="s">
        <v>45</v>
      </c>
      <c r="R13" s="13" t="s">
        <v>41</v>
      </c>
    </row>
    <row r="14" spans="1:46" ht="15" customHeight="1" x14ac:dyDescent="0.25">
      <c r="A14" s="23"/>
      <c r="B14" s="12" t="s">
        <v>15</v>
      </c>
      <c r="C14" s="3" t="s">
        <v>8</v>
      </c>
      <c r="D14" s="17">
        <v>13</v>
      </c>
      <c r="E14" s="19" t="s">
        <v>14</v>
      </c>
      <c r="F14" s="19" t="s">
        <v>16</v>
      </c>
      <c r="G14" s="20" t="s">
        <v>17</v>
      </c>
      <c r="H14" s="19" t="s">
        <v>18</v>
      </c>
      <c r="M14" t="s">
        <v>0</v>
      </c>
      <c r="N14" t="s">
        <v>39</v>
      </c>
      <c r="O14" t="str">
        <f t="shared" si="1"/>
        <v xml:space="preserve"> Miles de dólares de 2007. </v>
      </c>
      <c r="P14" s="1" t="str">
        <f t="shared" si="0"/>
        <v xml:space="preserve">13 Gasto de consumo final de la educación respecto al PIB nacional. 2007-2009. Miles de dólares de 2007. </v>
      </c>
      <c r="Q14" s="14" t="s">
        <v>44</v>
      </c>
      <c r="R14" s="13" t="s">
        <v>41</v>
      </c>
    </row>
    <row r="15" spans="1:46" ht="15" customHeight="1" x14ac:dyDescent="0.25">
      <c r="A15" s="23"/>
      <c r="B15" s="12" t="s">
        <v>15</v>
      </c>
      <c r="C15" s="3" t="s">
        <v>8</v>
      </c>
      <c r="D15" s="7">
        <v>14</v>
      </c>
      <c r="E15" t="s">
        <v>14</v>
      </c>
      <c r="F15" s="1" t="s">
        <v>21</v>
      </c>
      <c r="G15" t="s">
        <v>30</v>
      </c>
      <c r="H15" s="21" t="s">
        <v>19</v>
      </c>
      <c r="M15" t="s">
        <v>0</v>
      </c>
      <c r="N15" t="s">
        <v>39</v>
      </c>
      <c r="O15" t="str">
        <f t="shared" si="1"/>
        <v xml:space="preserve"> Miles de dólares de 2007. </v>
      </c>
      <c r="P15" s="1" t="str">
        <f t="shared" si="0"/>
        <v xml:space="preserve">14 Gasto de consumo final de los hogares en educación respecto al Gasto de consumo final total de los hogares. 2007-2009. Miles de dólares de 2007. </v>
      </c>
      <c r="Q15" s="14" t="s">
        <v>44</v>
      </c>
      <c r="R15" s="13" t="s">
        <v>41</v>
      </c>
    </row>
    <row r="16" spans="1:46" ht="15" customHeight="1" x14ac:dyDescent="0.25">
      <c r="A16" s="23"/>
      <c r="B16" s="12" t="s">
        <v>15</v>
      </c>
      <c r="C16" s="3" t="s">
        <v>8</v>
      </c>
      <c r="D16" s="7">
        <v>15</v>
      </c>
      <c r="E16" t="s">
        <v>14</v>
      </c>
      <c r="F16" s="1" t="s">
        <v>22</v>
      </c>
      <c r="G16" t="s">
        <v>30</v>
      </c>
      <c r="H16" s="21" t="s">
        <v>20</v>
      </c>
      <c r="M16" t="s">
        <v>0</v>
      </c>
      <c r="N16" t="s">
        <v>39</v>
      </c>
      <c r="O16" t="str">
        <f t="shared" si="1"/>
        <v xml:space="preserve"> Miles de dólares de 2007. </v>
      </c>
      <c r="P16" s="1" t="str">
        <f t="shared" si="0"/>
        <v xml:space="preserve">15 Gasto de consumo final del Gobierno general en educación respecto al Gasto de consumo final total del Gobierno general. 2007-2009. Miles de dólares de 2007. </v>
      </c>
      <c r="Q16" s="14" t="s">
        <v>44</v>
      </c>
      <c r="R16" s="13" t="s">
        <v>41</v>
      </c>
    </row>
    <row r="17" spans="1:18" ht="15" customHeight="1" x14ac:dyDescent="0.25">
      <c r="A17" s="23"/>
      <c r="B17" s="12" t="s">
        <v>15</v>
      </c>
      <c r="C17" s="3" t="s">
        <v>8</v>
      </c>
      <c r="D17" s="7">
        <v>16</v>
      </c>
      <c r="E17" t="s">
        <v>23</v>
      </c>
      <c r="F17" s="1" t="s">
        <v>21</v>
      </c>
      <c r="G17" t="s">
        <v>31</v>
      </c>
      <c r="H17" s="21" t="s">
        <v>19</v>
      </c>
      <c r="M17" t="s">
        <v>0</v>
      </c>
      <c r="N17" t="s">
        <v>39</v>
      </c>
      <c r="O17" t="str">
        <f t="shared" si="1"/>
        <v xml:space="preserve"> Miles de dólares de 2007. </v>
      </c>
      <c r="P17" s="1" t="str">
        <f t="shared" si="0"/>
        <v xml:space="preserve">16 Consumo final efectivo de los hogares en educación respecto al Consumo final efectivo total de los hogares. 2007-2009. Miles de dólares de 2007. </v>
      </c>
      <c r="Q17" s="14" t="s">
        <v>44</v>
      </c>
      <c r="R17" s="13" t="s">
        <v>41</v>
      </c>
    </row>
    <row r="18" spans="1:18" ht="15" customHeight="1" x14ac:dyDescent="0.25">
      <c r="A18" s="23"/>
      <c r="B18" s="12" t="s">
        <v>15</v>
      </c>
      <c r="C18" s="3" t="s">
        <v>8</v>
      </c>
      <c r="D18" s="7">
        <v>17</v>
      </c>
      <c r="E18" t="s">
        <v>23</v>
      </c>
      <c r="F18" s="1" t="s">
        <v>22</v>
      </c>
      <c r="G18" t="s">
        <v>31</v>
      </c>
      <c r="H18" s="21" t="s">
        <v>20</v>
      </c>
      <c r="M18" t="s">
        <v>0</v>
      </c>
      <c r="N18" t="s">
        <v>39</v>
      </c>
      <c r="O18" t="str">
        <f t="shared" si="1"/>
        <v xml:space="preserve"> Miles de dólares de 2007. </v>
      </c>
      <c r="P18" s="1" t="str">
        <f t="shared" si="0"/>
        <v xml:space="preserve">17 Consumo final efectivo del Gobierno general en educación respecto al Consumo final efectivo total del Gobierno general. 2007-2009. Miles de dólares de 2007. </v>
      </c>
      <c r="Q18" s="14" t="s">
        <v>44</v>
      </c>
      <c r="R18" s="13" t="s">
        <v>41</v>
      </c>
    </row>
    <row r="19" spans="1:18" ht="15" customHeight="1" x14ac:dyDescent="0.25">
      <c r="A19" s="23"/>
      <c r="B19" s="12" t="s">
        <v>15</v>
      </c>
      <c r="C19" s="3" t="s">
        <v>8</v>
      </c>
      <c r="D19" s="7">
        <v>18</v>
      </c>
      <c r="E19" s="2" t="s">
        <v>23</v>
      </c>
      <c r="F19" s="21" t="s">
        <v>21</v>
      </c>
      <c r="G19" s="2" t="s">
        <v>30</v>
      </c>
      <c r="H19" s="1" t="s">
        <v>21</v>
      </c>
      <c r="M19" t="s">
        <v>0</v>
      </c>
      <c r="N19" t="s">
        <v>39</v>
      </c>
      <c r="O19" t="str">
        <f t="shared" si="1"/>
        <v xml:space="preserve"> Miles de dólares de 2007. </v>
      </c>
      <c r="P19" s="1" t="str">
        <f t="shared" si="0"/>
        <v xml:space="preserve">18 Consumo final efectivo de los hogares en educación respecto al Gasto de consumo final de los hogares en educación. 2007-2009. Miles de dólares de 2007. </v>
      </c>
      <c r="Q19" s="16" t="s">
        <v>45</v>
      </c>
      <c r="R19" s="13" t="s">
        <v>41</v>
      </c>
    </row>
    <row r="20" spans="1:18" ht="15" customHeight="1" x14ac:dyDescent="0.25">
      <c r="A20" s="23"/>
      <c r="B20" s="12" t="s">
        <v>15</v>
      </c>
      <c r="C20" s="3" t="s">
        <v>8</v>
      </c>
      <c r="D20" s="7">
        <v>19</v>
      </c>
      <c r="E20" t="s">
        <v>26</v>
      </c>
      <c r="F20" t="s">
        <v>16</v>
      </c>
      <c r="H20" s="1"/>
      <c r="I20" t="s">
        <v>43</v>
      </c>
      <c r="J20" t="s">
        <v>36</v>
      </c>
      <c r="M20" t="s">
        <v>0</v>
      </c>
      <c r="N20" t="s">
        <v>39</v>
      </c>
      <c r="O20" t="str">
        <f t="shared" si="1"/>
        <v xml:space="preserve"> Miles de dólares de 2007. </v>
      </c>
      <c r="P20" s="1" t="str">
        <f t="shared" si="0"/>
        <v xml:space="preserve">19 Gasto Total de la educación según tipo de gasto. 2007-2009. Miles de dólares de 2007. </v>
      </c>
      <c r="Q20" s="16" t="s">
        <v>45</v>
      </c>
      <c r="R20" s="13" t="s">
        <v>41</v>
      </c>
    </row>
    <row r="21" spans="1:18" ht="15" customHeight="1" x14ac:dyDescent="0.25">
      <c r="A21" s="23"/>
      <c r="B21" s="12" t="s">
        <v>15</v>
      </c>
      <c r="C21" s="3" t="s">
        <v>8</v>
      </c>
      <c r="D21" s="7">
        <v>20</v>
      </c>
      <c r="E21" t="s">
        <v>25</v>
      </c>
      <c r="F21" t="s">
        <v>16</v>
      </c>
      <c r="G21" s="1" t="s">
        <v>17</v>
      </c>
      <c r="H21" t="s">
        <v>18</v>
      </c>
      <c r="M21" t="s">
        <v>0</v>
      </c>
      <c r="N21" t="s">
        <v>39</v>
      </c>
      <c r="O21" t="str">
        <f t="shared" si="1"/>
        <v xml:space="preserve"> Miles de dólares de 2007. </v>
      </c>
      <c r="P21" s="1" t="str">
        <f t="shared" si="0"/>
        <v xml:space="preserve">20 Gasto público de la educación respecto al PIB nacional. 2007-2009. Miles de dólares de 2007. </v>
      </c>
      <c r="Q21" s="14" t="s">
        <v>44</v>
      </c>
      <c r="R21" s="13" t="s">
        <v>41</v>
      </c>
    </row>
    <row r="22" spans="1:18" ht="15" customHeight="1" x14ac:dyDescent="0.25">
      <c r="A22" s="23"/>
      <c r="B22" s="12" t="s">
        <v>15</v>
      </c>
      <c r="C22" s="3" t="s">
        <v>8</v>
      </c>
      <c r="D22" s="7">
        <v>21</v>
      </c>
      <c r="E22" t="s">
        <v>24</v>
      </c>
      <c r="F22" t="s">
        <v>16</v>
      </c>
      <c r="G22" s="1" t="s">
        <v>17</v>
      </c>
      <c r="H22" t="s">
        <v>18</v>
      </c>
      <c r="M22" t="s">
        <v>0</v>
      </c>
      <c r="N22" t="s">
        <v>39</v>
      </c>
      <c r="O22" t="str">
        <f t="shared" si="1"/>
        <v xml:space="preserve"> Miles de dólares de 2007. </v>
      </c>
      <c r="P22" s="1" t="str">
        <f t="shared" si="0"/>
        <v xml:space="preserve">21 Gasto privado de la educación respecto al PIB nacional. 2007-2009. Miles de dólares de 2007. </v>
      </c>
      <c r="Q22" s="14" t="s">
        <v>44</v>
      </c>
      <c r="R22" s="13" t="s">
        <v>41</v>
      </c>
    </row>
    <row r="23" spans="1:18" ht="15" customHeight="1" x14ac:dyDescent="0.25">
      <c r="A23" s="23"/>
      <c r="B23" s="12" t="s">
        <v>15</v>
      </c>
      <c r="C23" s="3" t="s">
        <v>8</v>
      </c>
      <c r="D23" s="7">
        <v>22</v>
      </c>
      <c r="E23" t="s">
        <v>26</v>
      </c>
      <c r="F23" t="s">
        <v>16</v>
      </c>
      <c r="I23" s="21" t="s">
        <v>2</v>
      </c>
      <c r="J23" s="21" t="s">
        <v>35</v>
      </c>
      <c r="M23" t="s">
        <v>0</v>
      </c>
      <c r="N23" t="s">
        <v>39</v>
      </c>
      <c r="O23" t="str">
        <f t="shared" si="1"/>
        <v xml:space="preserve"> Miles de dólares de 2007. </v>
      </c>
      <c r="P23" s="1" t="str">
        <f t="shared" si="0"/>
        <v xml:space="preserve">22 Gasto Total de la educación por alumno. 2007-2009. Miles de dólares de 2007. </v>
      </c>
      <c r="Q23" s="15" t="s">
        <v>47</v>
      </c>
      <c r="R23" s="13" t="s">
        <v>41</v>
      </c>
    </row>
    <row r="24" spans="1:18" ht="15" customHeight="1" x14ac:dyDescent="0.25">
      <c r="A24" s="23"/>
      <c r="B24" s="12" t="s">
        <v>15</v>
      </c>
      <c r="C24" s="3" t="s">
        <v>8</v>
      </c>
      <c r="D24" s="7">
        <v>23</v>
      </c>
      <c r="E24" t="s">
        <v>25</v>
      </c>
      <c r="F24" t="s">
        <v>16</v>
      </c>
      <c r="I24" s="21" t="s">
        <v>2</v>
      </c>
      <c r="J24" s="21" t="s">
        <v>35</v>
      </c>
      <c r="M24" t="s">
        <v>0</v>
      </c>
      <c r="N24" t="s">
        <v>39</v>
      </c>
      <c r="O24" t="str">
        <f t="shared" si="1"/>
        <v xml:space="preserve"> Miles de dólares de 2007. </v>
      </c>
      <c r="P24" s="1" t="str">
        <f t="shared" si="0"/>
        <v xml:space="preserve">23 Gasto público de la educación por alumno. 2007-2009. Miles de dólares de 2007. </v>
      </c>
      <c r="Q24" s="15" t="s">
        <v>47</v>
      </c>
      <c r="R24" s="13" t="s">
        <v>41</v>
      </c>
    </row>
    <row r="25" spans="1:18" ht="15" customHeight="1" x14ac:dyDescent="0.25">
      <c r="A25" s="23"/>
      <c r="B25" s="12" t="s">
        <v>15</v>
      </c>
      <c r="C25" s="3" t="s">
        <v>8</v>
      </c>
      <c r="D25" s="7">
        <v>24</v>
      </c>
      <c r="E25" t="s">
        <v>24</v>
      </c>
      <c r="F25" t="s">
        <v>16</v>
      </c>
      <c r="I25" s="21" t="s">
        <v>2</v>
      </c>
      <c r="J25" s="21" t="s">
        <v>35</v>
      </c>
      <c r="M25" t="s">
        <v>0</v>
      </c>
      <c r="N25" t="s">
        <v>39</v>
      </c>
      <c r="O25" t="str">
        <f t="shared" si="1"/>
        <v xml:space="preserve"> Miles de dólares de 2007. </v>
      </c>
      <c r="P25" s="1" t="str">
        <f t="shared" si="0"/>
        <v xml:space="preserve">24 Gasto privado de la educación por alumno. 2007-2009. Miles de dólares de 2007. </v>
      </c>
      <c r="Q25" s="15" t="s">
        <v>47</v>
      </c>
      <c r="R25" s="13" t="s">
        <v>41</v>
      </c>
    </row>
    <row r="26" spans="1:18" ht="15" customHeight="1" x14ac:dyDescent="0.25">
      <c r="A26" s="23"/>
      <c r="B26" s="12" t="s">
        <v>15</v>
      </c>
      <c r="C26" s="3" t="s">
        <v>8</v>
      </c>
      <c r="D26" s="7">
        <v>25</v>
      </c>
      <c r="E26" s="6" t="s">
        <v>27</v>
      </c>
      <c r="F26" t="s">
        <v>16</v>
      </c>
      <c r="G26" s="21" t="s">
        <v>29</v>
      </c>
      <c r="M26" t="s">
        <v>0</v>
      </c>
      <c r="N26" t="s">
        <v>39</v>
      </c>
      <c r="O26" t="str">
        <f t="shared" si="1"/>
        <v xml:space="preserve"> Miles de dólares de 2007. </v>
      </c>
      <c r="P26" s="1" t="str">
        <f t="shared" si="0"/>
        <v xml:space="preserve">25 Gasto público por alumno de la educación respecto al PIB per cápita. 2007-2009. Miles de dólares de 2007. </v>
      </c>
      <c r="Q26" s="15" t="s">
        <v>48</v>
      </c>
      <c r="R26" s="13" t="s">
        <v>41</v>
      </c>
    </row>
    <row r="27" spans="1:18" ht="15" customHeight="1" x14ac:dyDescent="0.25">
      <c r="A27" s="23"/>
      <c r="B27" s="12" t="s">
        <v>15</v>
      </c>
      <c r="C27" s="3" t="s">
        <v>8</v>
      </c>
      <c r="D27" s="7">
        <v>26</v>
      </c>
      <c r="E27" s="6" t="s">
        <v>28</v>
      </c>
      <c r="F27" t="s">
        <v>16</v>
      </c>
      <c r="G27" s="21" t="s">
        <v>29</v>
      </c>
      <c r="I27" s="1"/>
      <c r="J27" s="1"/>
      <c r="M27" t="s">
        <v>0</v>
      </c>
      <c r="N27" t="s">
        <v>39</v>
      </c>
      <c r="O27" t="str">
        <f t="shared" si="1"/>
        <v xml:space="preserve"> Miles de dólares de 2007. </v>
      </c>
      <c r="P27" s="1" t="str">
        <f t="shared" si="0"/>
        <v xml:space="preserve">26 Gasto privado por alumno de la educación respecto al PIB per cápita. 2007-2009. Miles de dólares de 2007. </v>
      </c>
      <c r="Q27" s="15" t="s">
        <v>48</v>
      </c>
      <c r="R27" s="13" t="s">
        <v>41</v>
      </c>
    </row>
  </sheetData>
  <autoFilter ref="A1:R27"/>
  <conditionalFormatting sqref="A22:A65536 A11:A17 A3:A5">
    <cfRule type="containsText" dxfId="69" priority="30" operator="containsText" text="1">
      <formula>NOT(ISERROR(SEARCH("1",A3)))</formula>
    </cfRule>
  </conditionalFormatting>
  <conditionalFormatting sqref="Q1 Q7:Q9 Q3:Q5 Q11:Q17 Q22:Q65536">
    <cfRule type="containsText" dxfId="68" priority="28" operator="containsText" text="central">
      <formula>NOT(ISERROR(SEARCH("central",Q1)))</formula>
    </cfRule>
  </conditionalFormatting>
  <conditionalFormatting sqref="A6:A9">
    <cfRule type="containsText" dxfId="67" priority="25" operator="containsText" text="1">
      <formula>NOT(ISERROR(SEARCH("1",A6)))</formula>
    </cfRule>
  </conditionalFormatting>
  <conditionalFormatting sqref="Q6">
    <cfRule type="containsText" dxfId="66" priority="24" operator="containsText" text="central">
      <formula>NOT(ISERROR(SEARCH("central",Q6)))</formula>
    </cfRule>
  </conditionalFormatting>
  <conditionalFormatting sqref="A2">
    <cfRule type="containsText" dxfId="65" priority="23" operator="containsText" text="1">
      <formula>NOT(ISERROR(SEARCH("1",A2)))</formula>
    </cfRule>
  </conditionalFormatting>
  <conditionalFormatting sqref="Q2">
    <cfRule type="containsText" dxfId="64" priority="22" operator="containsText" text="central">
      <formula>NOT(ISERROR(SEARCH("central",Q2)))</formula>
    </cfRule>
  </conditionalFormatting>
  <conditionalFormatting sqref="A10">
    <cfRule type="containsText" dxfId="63" priority="19" operator="containsText" text="1">
      <formula>NOT(ISERROR(SEARCH("1",A10)))</formula>
    </cfRule>
  </conditionalFormatting>
  <conditionalFormatting sqref="Q10">
    <cfRule type="containsText" dxfId="62" priority="18" operator="containsText" text="central">
      <formula>NOT(ISERROR(SEARCH("central",Q10)))</formula>
    </cfRule>
  </conditionalFormatting>
  <conditionalFormatting sqref="A18:A21">
    <cfRule type="containsText" dxfId="61" priority="17" operator="containsText" text="1">
      <formula>NOT(ISERROR(SEARCH("1",A18)))</formula>
    </cfRule>
  </conditionalFormatting>
  <conditionalFormatting sqref="Q21">
    <cfRule type="containsText" dxfId="60" priority="16" operator="containsText" text="central">
      <formula>NOT(ISERROR(SEARCH("central",Q21)))</formula>
    </cfRule>
  </conditionalFormatting>
  <conditionalFormatting sqref="Q18">
    <cfRule type="containsText" dxfId="59" priority="4" operator="containsText" text="central">
      <formula>NOT(ISERROR(SEARCH("central",Q18)))</formula>
    </cfRule>
    <cfRule type="containsText" dxfId="58" priority="13" operator="containsText" text="central">
      <formula>NOT(ISERROR(SEARCH("central",Q18)))</formula>
    </cfRule>
  </conditionalFormatting>
  <conditionalFormatting sqref="Q19">
    <cfRule type="containsText" dxfId="57" priority="12" operator="containsText" text="central">
      <formula>NOT(ISERROR(SEARCH("central",Q19)))</formula>
    </cfRule>
  </conditionalFormatting>
  <conditionalFormatting sqref="Q20">
    <cfRule type="containsText" dxfId="56" priority="11" operator="containsText" text="central">
      <formula>NOT(ISERROR(SEARCH("central",Q20)))</formula>
    </cfRule>
  </conditionalFormatting>
  <conditionalFormatting sqref="Q1:Q1048576">
    <cfRule type="containsText" dxfId="55" priority="10" operator="containsText" text="oferta">
      <formula>NOT(ISERROR(SEARCH("oferta",Q1)))</formula>
    </cfRule>
  </conditionalFormatting>
  <conditionalFormatting sqref="Q23:Q25">
    <cfRule type="containsText" dxfId="54" priority="9" operator="containsText" text="central">
      <formula>NOT(ISERROR(SEARCH("central",Q23)))</formula>
    </cfRule>
  </conditionalFormatting>
  <conditionalFormatting sqref="Q26:Q27">
    <cfRule type="containsText" dxfId="53" priority="8" operator="containsText" text="central">
      <formula>NOT(ISERROR(SEARCH("central",Q26)))</formula>
    </cfRule>
  </conditionalFormatting>
  <conditionalFormatting sqref="E1:J1048576">
    <cfRule type="containsText" dxfId="52" priority="7" operator="containsText" text="por">
      <formula>NOT(ISERROR(SEARCH("por",E1)))</formula>
    </cfRule>
  </conditionalFormatting>
  <conditionalFormatting sqref="P1:P1048576">
    <cfRule type="containsText" dxfId="51" priority="5" operator="containsText" text="PIB">
      <formula>NOT(ISERROR(SEARCH("PIB",P1)))</formula>
    </cfRule>
  </conditionalFormatting>
  <conditionalFormatting sqref="Q26">
    <cfRule type="containsText" dxfId="50" priority="3" operator="containsText" text="central">
      <formula>NOT(ISERROR(SEARCH("central",Q26)))</formula>
    </cfRule>
  </conditionalFormatting>
  <conditionalFormatting sqref="Q27">
    <cfRule type="containsText" dxfId="49" priority="1" operator="containsText" text="central">
      <formula>NOT(ISERROR(SEARCH("central",Q27)))</formula>
    </cfRule>
    <cfRule type="containsText" dxfId="48" priority="2" operator="containsText" text="central">
      <formula>NOT(ISERROR(SEARCH("central",Q27)))</formula>
    </cfRule>
  </conditionalFormatting>
  <pageMargins left="0.7" right="0.7" top="0.75" bottom="0.75" header="0.3" footer="0.3"/>
  <pageSetup paperSize="9" orientation="portrait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K65"/>
  <sheetViews>
    <sheetView showGridLines="0" zoomScale="60" zoomScaleNormal="60" workbookViewId="0">
      <pane ySplit="12" topLeftCell="A13" activePane="bottomLeft" state="frozen"/>
      <selection pane="bottomLeft" activeCell="J19" sqref="J19"/>
    </sheetView>
  </sheetViews>
  <sheetFormatPr baseColWidth="10" defaultRowHeight="15" x14ac:dyDescent="0.25"/>
  <cols>
    <col min="1" max="1" width="3" customWidth="1"/>
    <col min="2" max="2" width="62.85546875" customWidth="1"/>
    <col min="3" max="8" width="24.42578125" customWidth="1"/>
    <col min="9" max="9" width="13.5703125" customWidth="1"/>
  </cols>
  <sheetData>
    <row r="6" spans="2:11" x14ac:dyDescent="0.25">
      <c r="B6" t="s">
        <v>188</v>
      </c>
    </row>
    <row r="8" spans="2:11" ht="3.6" customHeight="1" x14ac:dyDescent="0.25"/>
    <row r="9" spans="2:11" ht="47.45" customHeight="1" x14ac:dyDescent="0.25">
      <c r="B9" s="424" t="s">
        <v>89</v>
      </c>
      <c r="C9" s="424"/>
      <c r="D9" s="424"/>
      <c r="E9" s="424"/>
      <c r="F9" s="424"/>
      <c r="G9" s="424"/>
      <c r="H9" s="424"/>
      <c r="I9" s="238"/>
      <c r="J9" s="238"/>
      <c r="K9" s="238"/>
    </row>
    <row r="10" spans="2:11" ht="33.6" customHeight="1" x14ac:dyDescent="0.25">
      <c r="B10" s="421" t="s">
        <v>278</v>
      </c>
      <c r="C10" s="421"/>
      <c r="D10" s="421"/>
      <c r="E10" s="421"/>
      <c r="F10" s="421"/>
      <c r="G10" s="421"/>
      <c r="H10" s="421"/>
      <c r="I10" s="237"/>
      <c r="J10" s="237"/>
      <c r="K10" s="237"/>
    </row>
    <row r="11" spans="2:11" ht="2.4500000000000002" customHeight="1" x14ac:dyDescent="0.25">
      <c r="B11" s="168"/>
      <c r="C11" s="168"/>
      <c r="D11" s="168"/>
      <c r="E11" s="168"/>
      <c r="F11" s="168"/>
      <c r="G11" s="168"/>
      <c r="H11" s="168"/>
      <c r="I11" s="168"/>
      <c r="J11" s="168"/>
      <c r="K11" s="168"/>
    </row>
    <row r="12" spans="2:11" ht="23.25" customHeight="1" x14ac:dyDescent="0.25">
      <c r="B12" s="56" t="s">
        <v>38</v>
      </c>
      <c r="C12" s="57"/>
      <c r="D12" s="57"/>
      <c r="E12" s="57"/>
      <c r="G12" s="59" t="s">
        <v>74</v>
      </c>
      <c r="H12" s="59" t="s">
        <v>75</v>
      </c>
      <c r="J12" s="57"/>
      <c r="K12" s="57"/>
    </row>
    <row r="13" spans="2:11" ht="21" customHeight="1" x14ac:dyDescent="0.25">
      <c r="B13" s="422" t="s">
        <v>52</v>
      </c>
      <c r="C13" s="422"/>
      <c r="D13" s="422"/>
      <c r="E13" s="422"/>
      <c r="F13" s="422"/>
      <c r="G13" s="422"/>
      <c r="H13" s="422"/>
      <c r="I13" s="177"/>
      <c r="J13" s="177"/>
      <c r="K13" s="177"/>
    </row>
    <row r="14" spans="2:11" ht="3" customHeight="1" x14ac:dyDescent="0.25"/>
    <row r="15" spans="2:11" ht="57.75" customHeight="1" x14ac:dyDescent="0.25">
      <c r="B15" s="28" t="s">
        <v>40</v>
      </c>
      <c r="C15" s="130" t="s">
        <v>62</v>
      </c>
      <c r="D15" s="130" t="s">
        <v>63</v>
      </c>
      <c r="E15" s="130" t="s">
        <v>64</v>
      </c>
      <c r="F15" s="130" t="s">
        <v>176</v>
      </c>
      <c r="G15" s="130" t="s">
        <v>65</v>
      </c>
      <c r="H15" s="130" t="s">
        <v>66</v>
      </c>
    </row>
    <row r="16" spans="2:11" ht="33" customHeight="1" x14ac:dyDescent="0.25">
      <c r="B16" s="239" t="s">
        <v>160</v>
      </c>
      <c r="C16" s="131">
        <v>2919</v>
      </c>
      <c r="D16" s="131">
        <v>177828</v>
      </c>
      <c r="E16" s="131">
        <v>2290</v>
      </c>
      <c r="F16" s="131">
        <v>0</v>
      </c>
      <c r="G16" s="131">
        <v>0</v>
      </c>
      <c r="H16" s="131">
        <v>183037</v>
      </c>
    </row>
    <row r="17" spans="2:11" ht="33" customHeight="1" x14ac:dyDescent="0.25">
      <c r="B17" s="239" t="s">
        <v>426</v>
      </c>
      <c r="C17" s="131">
        <v>88</v>
      </c>
      <c r="D17" s="131">
        <v>0</v>
      </c>
      <c r="E17" s="131">
        <v>0</v>
      </c>
      <c r="F17" s="131">
        <v>37567</v>
      </c>
      <c r="G17" s="131">
        <v>0</v>
      </c>
      <c r="H17" s="131">
        <v>37655</v>
      </c>
    </row>
    <row r="18" spans="2:11" ht="33" customHeight="1" x14ac:dyDescent="0.25">
      <c r="B18" s="239" t="s">
        <v>427</v>
      </c>
      <c r="C18" s="131">
        <v>22020</v>
      </c>
      <c r="D18" s="131">
        <v>68036</v>
      </c>
      <c r="E18" s="131">
        <v>0</v>
      </c>
      <c r="F18" s="131">
        <v>0</v>
      </c>
      <c r="G18" s="131">
        <v>0</v>
      </c>
      <c r="H18" s="131">
        <v>90056</v>
      </c>
    </row>
    <row r="19" spans="2:11" ht="33" customHeight="1" x14ac:dyDescent="0.25">
      <c r="B19" s="239" t="s">
        <v>428</v>
      </c>
      <c r="C19" s="131">
        <v>144033</v>
      </c>
      <c r="D19" s="131">
        <v>628949</v>
      </c>
      <c r="E19" s="131">
        <v>3473</v>
      </c>
      <c r="F19" s="131">
        <v>331921</v>
      </c>
      <c r="G19" s="131">
        <v>2659</v>
      </c>
      <c r="H19" s="131">
        <v>1111035</v>
      </c>
    </row>
    <row r="20" spans="2:11" ht="33" customHeight="1" x14ac:dyDescent="0.25">
      <c r="B20" s="239" t="s">
        <v>429</v>
      </c>
      <c r="C20" s="131">
        <v>133442</v>
      </c>
      <c r="D20" s="131">
        <v>403488</v>
      </c>
      <c r="E20" s="131">
        <v>0</v>
      </c>
      <c r="F20" s="131">
        <v>438291</v>
      </c>
      <c r="G20" s="131">
        <v>40492</v>
      </c>
      <c r="H20" s="131">
        <v>1015713</v>
      </c>
    </row>
    <row r="21" spans="2:11" ht="33" customHeight="1" x14ac:dyDescent="0.25">
      <c r="B21" s="239" t="s">
        <v>430</v>
      </c>
      <c r="C21" s="131">
        <v>226085</v>
      </c>
      <c r="D21" s="131">
        <v>548468</v>
      </c>
      <c r="E21" s="131">
        <v>4624</v>
      </c>
      <c r="F21" s="131">
        <v>698068</v>
      </c>
      <c r="G21" s="131">
        <v>35990</v>
      </c>
      <c r="H21" s="131">
        <v>1513235</v>
      </c>
    </row>
    <row r="22" spans="2:11" ht="33" customHeight="1" x14ac:dyDescent="0.25">
      <c r="B22" s="239" t="s">
        <v>431</v>
      </c>
      <c r="C22" s="131">
        <v>413968</v>
      </c>
      <c r="D22" s="131">
        <v>1174106</v>
      </c>
      <c r="E22" s="131">
        <v>55079</v>
      </c>
      <c r="F22" s="131">
        <v>751561</v>
      </c>
      <c r="G22" s="131">
        <v>31070</v>
      </c>
      <c r="H22" s="131">
        <v>2425784</v>
      </c>
    </row>
    <row r="23" spans="2:11" ht="33" customHeight="1" x14ac:dyDescent="0.25">
      <c r="B23" s="239" t="s">
        <v>432</v>
      </c>
      <c r="C23" s="131">
        <v>5083</v>
      </c>
      <c r="D23" s="131">
        <v>4274</v>
      </c>
      <c r="E23" s="131">
        <v>42</v>
      </c>
      <c r="F23" s="131">
        <v>7417</v>
      </c>
      <c r="G23" s="131">
        <v>15</v>
      </c>
      <c r="H23" s="131">
        <v>16831</v>
      </c>
    </row>
    <row r="24" spans="2:11" ht="33" customHeight="1" x14ac:dyDescent="0.25">
      <c r="B24" s="239" t="s">
        <v>433</v>
      </c>
      <c r="C24" s="131">
        <v>91434</v>
      </c>
      <c r="D24" s="131">
        <v>35071</v>
      </c>
      <c r="E24" s="131">
        <v>3069</v>
      </c>
      <c r="F24" s="131">
        <v>26410</v>
      </c>
      <c r="G24" s="131">
        <v>66</v>
      </c>
      <c r="H24" s="131">
        <v>156050</v>
      </c>
    </row>
    <row r="25" spans="2:11" ht="33" customHeight="1" x14ac:dyDescent="0.25">
      <c r="B25" s="239" t="s">
        <v>434</v>
      </c>
      <c r="C25" s="131">
        <v>4445</v>
      </c>
      <c r="D25" s="131">
        <v>0</v>
      </c>
      <c r="E25" s="131">
        <v>0</v>
      </c>
      <c r="F25" s="131">
        <v>0</v>
      </c>
      <c r="G25" s="131">
        <v>0</v>
      </c>
      <c r="H25" s="131">
        <v>4445</v>
      </c>
    </row>
    <row r="26" spans="2:11" ht="33" customHeight="1" x14ac:dyDescent="0.25">
      <c r="B26" s="239" t="s">
        <v>435</v>
      </c>
      <c r="C26" s="131">
        <v>25990</v>
      </c>
      <c r="D26" s="131">
        <v>0</v>
      </c>
      <c r="E26" s="131">
        <v>0</v>
      </c>
      <c r="F26" s="131">
        <v>0</v>
      </c>
      <c r="G26" s="131">
        <v>0</v>
      </c>
      <c r="H26" s="131">
        <v>25990</v>
      </c>
    </row>
    <row r="27" spans="2:11" ht="33" customHeight="1" x14ac:dyDescent="0.25">
      <c r="B27" s="239" t="s">
        <v>436</v>
      </c>
      <c r="C27" s="131">
        <v>412347</v>
      </c>
      <c r="D27" s="131">
        <v>4767</v>
      </c>
      <c r="E27" s="131">
        <v>0</v>
      </c>
      <c r="F27" s="131">
        <v>19899</v>
      </c>
      <c r="G27" s="131">
        <v>10815</v>
      </c>
      <c r="H27" s="131">
        <v>447828</v>
      </c>
    </row>
    <row r="28" spans="2:11" ht="33" customHeight="1" x14ac:dyDescent="0.25">
      <c r="B28" s="240" t="s">
        <v>396</v>
      </c>
      <c r="C28" s="65">
        <v>1481854</v>
      </c>
      <c r="D28" s="65">
        <v>3044987</v>
      </c>
      <c r="E28" s="65">
        <v>68577</v>
      </c>
      <c r="F28" s="65">
        <v>2311134</v>
      </c>
      <c r="G28" s="65">
        <v>121107</v>
      </c>
      <c r="H28" s="65">
        <v>7027659</v>
      </c>
    </row>
    <row r="29" spans="2:11" ht="24" customHeight="1" x14ac:dyDescent="0.3">
      <c r="B29" s="61" t="s">
        <v>323</v>
      </c>
      <c r="C29" s="176"/>
      <c r="D29" s="176"/>
      <c r="E29" s="176"/>
      <c r="F29" s="176"/>
      <c r="G29" s="233"/>
      <c r="H29" s="233"/>
    </row>
    <row r="30" spans="2:11" ht="34.15" customHeight="1" x14ac:dyDescent="0.25">
      <c r="B30" s="232"/>
      <c r="C30" s="232"/>
      <c r="D30" s="233"/>
      <c r="E30" s="233"/>
      <c r="F30" s="233"/>
      <c r="G30" s="233"/>
      <c r="H30" s="233"/>
    </row>
    <row r="31" spans="2:11" ht="33" customHeight="1" x14ac:dyDescent="0.25">
      <c r="B31" s="426" t="s">
        <v>279</v>
      </c>
      <c r="C31" s="426"/>
      <c r="D31" s="426"/>
      <c r="E31" s="426"/>
      <c r="F31" s="426"/>
      <c r="G31" s="426"/>
      <c r="H31" s="426"/>
    </row>
    <row r="32" spans="2:11" ht="18" customHeight="1" x14ac:dyDescent="0.3">
      <c r="B32" s="434"/>
      <c r="C32" s="434"/>
      <c r="D32" s="434"/>
      <c r="E32" s="434"/>
      <c r="F32" s="434"/>
      <c r="G32" s="434"/>
      <c r="H32" s="434"/>
      <c r="I32" s="229"/>
      <c r="J32" s="229"/>
      <c r="K32" s="229"/>
    </row>
    <row r="33" spans="1:11" ht="14.45" customHeight="1" x14ac:dyDescent="0.3">
      <c r="A33" s="45"/>
      <c r="B33" s="242"/>
      <c r="C33" s="242"/>
      <c r="D33" s="241"/>
      <c r="E33" s="241"/>
      <c r="F33" s="241"/>
      <c r="G33" s="241"/>
      <c r="H33" s="241"/>
      <c r="I33" s="80"/>
      <c r="J33" s="229"/>
      <c r="K33" s="229"/>
    </row>
    <row r="34" spans="1:11" ht="14.45" customHeight="1" x14ac:dyDescent="0.3">
      <c r="A34" s="45"/>
      <c r="B34" s="242"/>
      <c r="C34" s="242"/>
      <c r="D34" s="241"/>
      <c r="E34" s="241"/>
      <c r="F34" s="241"/>
      <c r="G34" s="241"/>
      <c r="H34" s="241"/>
      <c r="I34" s="80"/>
      <c r="J34" s="229"/>
      <c r="K34" s="229"/>
    </row>
    <row r="35" spans="1:11" ht="14.45" customHeight="1" x14ac:dyDescent="0.3">
      <c r="A35" s="45"/>
      <c r="B35" s="248"/>
      <c r="C35" s="243" t="s">
        <v>58</v>
      </c>
      <c r="D35" s="243" t="s">
        <v>59</v>
      </c>
      <c r="E35" s="243" t="s">
        <v>53</v>
      </c>
      <c r="F35" s="243"/>
      <c r="G35" s="243"/>
      <c r="H35" s="83"/>
      <c r="I35" s="80"/>
      <c r="J35" s="229"/>
      <c r="K35" s="229"/>
    </row>
    <row r="36" spans="1:11" ht="14.45" customHeight="1" x14ac:dyDescent="0.3">
      <c r="A36" s="45"/>
      <c r="B36" s="248" t="s">
        <v>53</v>
      </c>
      <c r="C36" s="243">
        <f>+D28+E28+F28</f>
        <v>5424698</v>
      </c>
      <c r="D36" s="243">
        <f>+C28+G28</f>
        <v>1602961</v>
      </c>
      <c r="E36" s="243">
        <f>+C36+D36</f>
        <v>7027659</v>
      </c>
      <c r="F36" s="243">
        <f>+E36-H28</f>
        <v>0</v>
      </c>
      <c r="G36" s="243"/>
      <c r="H36" s="83"/>
      <c r="I36" s="80"/>
      <c r="J36" s="229"/>
      <c r="K36" s="229"/>
    </row>
    <row r="37" spans="1:11" ht="14.45" customHeight="1" x14ac:dyDescent="0.3">
      <c r="A37" s="45"/>
      <c r="B37" s="248"/>
      <c r="C37" s="244">
        <f>+C36/$E$36</f>
        <v>0.77190683270204208</v>
      </c>
      <c r="D37" s="244">
        <f>+D36/$E$36</f>
        <v>0.22809316729795798</v>
      </c>
      <c r="E37" s="244">
        <f>+C37+D37</f>
        <v>1</v>
      </c>
      <c r="F37" s="243"/>
      <c r="G37" s="243"/>
      <c r="H37" s="83"/>
      <c r="I37" s="80"/>
      <c r="J37" s="229"/>
      <c r="K37" s="229"/>
    </row>
    <row r="38" spans="1:11" ht="14.45" customHeight="1" x14ac:dyDescent="0.3">
      <c r="A38" s="45"/>
      <c r="B38" s="248"/>
      <c r="C38" s="243"/>
      <c r="D38" s="243"/>
      <c r="E38" s="243"/>
      <c r="F38" s="243"/>
      <c r="G38" s="243"/>
      <c r="H38" s="83"/>
      <c r="I38" s="80"/>
      <c r="J38" s="229"/>
      <c r="K38" s="229"/>
    </row>
    <row r="39" spans="1:11" ht="14.45" customHeight="1" x14ac:dyDescent="0.3">
      <c r="A39" s="45"/>
      <c r="B39" s="248"/>
      <c r="C39" s="243"/>
      <c r="D39" s="243"/>
      <c r="E39" s="243"/>
      <c r="F39" s="243"/>
      <c r="G39" s="243"/>
      <c r="H39" s="83"/>
      <c r="I39" s="80"/>
      <c r="J39" s="229"/>
      <c r="K39" s="229"/>
    </row>
    <row r="40" spans="1:11" ht="14.45" customHeight="1" x14ac:dyDescent="0.3">
      <c r="A40" s="45"/>
      <c r="B40" s="248"/>
      <c r="C40" s="243" t="s">
        <v>58</v>
      </c>
      <c r="D40" s="243" t="s">
        <v>59</v>
      </c>
      <c r="E40" s="85" t="s">
        <v>53</v>
      </c>
      <c r="F40" s="243" t="s">
        <v>58</v>
      </c>
      <c r="G40" s="243" t="s">
        <v>59</v>
      </c>
      <c r="H40" s="83"/>
      <c r="I40" s="80"/>
      <c r="J40" s="229"/>
      <c r="K40" s="229"/>
    </row>
    <row r="41" spans="1:11" ht="14.45" customHeight="1" x14ac:dyDescent="0.3">
      <c r="A41" s="45"/>
      <c r="B41" s="249" t="s">
        <v>177</v>
      </c>
      <c r="C41" s="243">
        <f>+E16+D16+F16</f>
        <v>180118</v>
      </c>
      <c r="D41" s="243">
        <f>+C16+G16</f>
        <v>2919</v>
      </c>
      <c r="E41" s="243">
        <f>+C41+D41</f>
        <v>183037</v>
      </c>
      <c r="F41" s="245">
        <f>+C41/E41</f>
        <v>0.98405240470505961</v>
      </c>
      <c r="G41" s="245">
        <f>+D41/E41</f>
        <v>1.5947595294940366E-2</v>
      </c>
      <c r="H41" s="245">
        <f>+F41+G41</f>
        <v>1</v>
      </c>
      <c r="I41" s="80"/>
      <c r="J41" s="229"/>
      <c r="K41" s="229"/>
    </row>
    <row r="42" spans="1:11" ht="14.45" customHeight="1" x14ac:dyDescent="0.3">
      <c r="A42" s="45"/>
      <c r="B42" s="249" t="s">
        <v>178</v>
      </c>
      <c r="C42" s="243">
        <f t="shared" ref="C42:C52" si="0">+E17+D17+F17</f>
        <v>37567</v>
      </c>
      <c r="D42" s="243">
        <f t="shared" ref="D42:D52" si="1">+C17+G17</f>
        <v>88</v>
      </c>
      <c r="E42" s="243">
        <f t="shared" ref="E42:E52" si="2">+C42+D42</f>
        <v>37655</v>
      </c>
      <c r="F42" s="245">
        <f t="shared" ref="F42:F52" si="3">+C42/E42</f>
        <v>0.997662992962422</v>
      </c>
      <c r="G42" s="245">
        <f t="shared" ref="G42:G52" si="4">+D42/E42</f>
        <v>2.3370070375780109E-3</v>
      </c>
      <c r="H42" s="245">
        <f t="shared" ref="H42:H52" si="5">+F42+G42</f>
        <v>1</v>
      </c>
      <c r="I42" s="80"/>
      <c r="J42" s="229"/>
      <c r="K42" s="229"/>
    </row>
    <row r="43" spans="1:11" ht="14.45" customHeight="1" x14ac:dyDescent="0.3">
      <c r="A43" s="45"/>
      <c r="B43" s="249" t="s">
        <v>179</v>
      </c>
      <c r="C43" s="243">
        <f t="shared" si="0"/>
        <v>68036</v>
      </c>
      <c r="D43" s="243">
        <f t="shared" si="1"/>
        <v>22020</v>
      </c>
      <c r="E43" s="243">
        <f t="shared" si="2"/>
        <v>90056</v>
      </c>
      <c r="F43" s="245">
        <f t="shared" si="3"/>
        <v>0.75548547570400637</v>
      </c>
      <c r="G43" s="245">
        <f t="shared" si="4"/>
        <v>0.2445145242959936</v>
      </c>
      <c r="H43" s="245">
        <f t="shared" si="5"/>
        <v>1</v>
      </c>
      <c r="I43" s="80"/>
      <c r="J43" s="229"/>
      <c r="K43" s="229"/>
    </row>
    <row r="44" spans="1:11" ht="14.45" customHeight="1" x14ac:dyDescent="0.3">
      <c r="A44" s="45"/>
      <c r="B44" s="249" t="s">
        <v>180</v>
      </c>
      <c r="C44" s="243">
        <f t="shared" si="0"/>
        <v>964343</v>
      </c>
      <c r="D44" s="243">
        <f t="shared" si="1"/>
        <v>146692</v>
      </c>
      <c r="E44" s="243">
        <f t="shared" si="2"/>
        <v>1111035</v>
      </c>
      <c r="F44" s="245">
        <f t="shared" si="3"/>
        <v>0.86796815581867359</v>
      </c>
      <c r="G44" s="245">
        <f t="shared" si="4"/>
        <v>0.13203184418132641</v>
      </c>
      <c r="H44" s="245">
        <f t="shared" si="5"/>
        <v>1</v>
      </c>
      <c r="I44" s="80"/>
      <c r="J44" s="229"/>
      <c r="K44" s="229"/>
    </row>
    <row r="45" spans="1:11" ht="14.45" customHeight="1" x14ac:dyDescent="0.3">
      <c r="A45" s="45"/>
      <c r="B45" s="249" t="s">
        <v>181</v>
      </c>
      <c r="C45" s="243">
        <f t="shared" si="0"/>
        <v>841779</v>
      </c>
      <c r="D45" s="243">
        <f t="shared" si="1"/>
        <v>173934</v>
      </c>
      <c r="E45" s="243">
        <f t="shared" si="2"/>
        <v>1015713</v>
      </c>
      <c r="F45" s="245">
        <f t="shared" si="3"/>
        <v>0.82875674526170284</v>
      </c>
      <c r="G45" s="245">
        <f t="shared" si="4"/>
        <v>0.17124325473829713</v>
      </c>
      <c r="H45" s="245">
        <f t="shared" si="5"/>
        <v>1</v>
      </c>
      <c r="I45" s="80"/>
      <c r="J45" s="229"/>
      <c r="K45" s="229"/>
    </row>
    <row r="46" spans="1:11" ht="14.45" customHeight="1" x14ac:dyDescent="0.3">
      <c r="A46" s="45"/>
      <c r="B46" s="249" t="s">
        <v>182</v>
      </c>
      <c r="C46" s="243">
        <f t="shared" si="0"/>
        <v>1251160</v>
      </c>
      <c r="D46" s="243">
        <f t="shared" si="1"/>
        <v>262075</v>
      </c>
      <c r="E46" s="243">
        <f t="shared" si="2"/>
        <v>1513235</v>
      </c>
      <c r="F46" s="245">
        <f t="shared" si="3"/>
        <v>0.82681143378259159</v>
      </c>
      <c r="G46" s="245">
        <f t="shared" si="4"/>
        <v>0.17318856621740841</v>
      </c>
      <c r="H46" s="245">
        <f t="shared" si="5"/>
        <v>1</v>
      </c>
      <c r="I46" s="80"/>
      <c r="J46" s="229"/>
      <c r="K46" s="229"/>
    </row>
    <row r="47" spans="1:11" ht="14.45" customHeight="1" x14ac:dyDescent="0.3">
      <c r="A47" s="45"/>
      <c r="B47" s="249" t="s">
        <v>183</v>
      </c>
      <c r="C47" s="243">
        <f t="shared" si="0"/>
        <v>1980746</v>
      </c>
      <c r="D47" s="243">
        <f t="shared" si="1"/>
        <v>445038</v>
      </c>
      <c r="E47" s="243">
        <f t="shared" si="2"/>
        <v>2425784</v>
      </c>
      <c r="F47" s="245">
        <f t="shared" si="3"/>
        <v>0.81653848817536934</v>
      </c>
      <c r="G47" s="245">
        <f t="shared" si="4"/>
        <v>0.18346151182463072</v>
      </c>
      <c r="H47" s="245">
        <f t="shared" si="5"/>
        <v>1</v>
      </c>
      <c r="I47" s="80"/>
      <c r="J47" s="229"/>
      <c r="K47" s="229"/>
    </row>
    <row r="48" spans="1:11" ht="14.45" customHeight="1" x14ac:dyDescent="0.3">
      <c r="A48" s="45"/>
      <c r="B48" s="249" t="s">
        <v>184</v>
      </c>
      <c r="C48" s="243">
        <f t="shared" si="0"/>
        <v>11733</v>
      </c>
      <c r="D48" s="243">
        <f t="shared" si="1"/>
        <v>5098</v>
      </c>
      <c r="E48" s="243">
        <f t="shared" si="2"/>
        <v>16831</v>
      </c>
      <c r="F48" s="245">
        <f t="shared" si="3"/>
        <v>0.69710652961796682</v>
      </c>
      <c r="G48" s="245">
        <f t="shared" si="4"/>
        <v>0.30289347038203318</v>
      </c>
      <c r="H48" s="245">
        <f t="shared" si="5"/>
        <v>1</v>
      </c>
      <c r="I48" s="80"/>
      <c r="J48" s="229"/>
      <c r="K48" s="229"/>
    </row>
    <row r="49" spans="1:11" ht="14.45" customHeight="1" x14ac:dyDescent="0.3">
      <c r="A49" s="45"/>
      <c r="B49" s="249" t="s">
        <v>185</v>
      </c>
      <c r="C49" s="243">
        <f t="shared" si="0"/>
        <v>64550</v>
      </c>
      <c r="D49" s="243">
        <f t="shared" si="1"/>
        <v>91500</v>
      </c>
      <c r="E49" s="243">
        <f t="shared" si="2"/>
        <v>156050</v>
      </c>
      <c r="F49" s="245">
        <f t="shared" si="3"/>
        <v>0.41364947132329383</v>
      </c>
      <c r="G49" s="245">
        <f t="shared" si="4"/>
        <v>0.58635052867670623</v>
      </c>
      <c r="H49" s="245">
        <f t="shared" si="5"/>
        <v>1</v>
      </c>
      <c r="I49" s="80"/>
      <c r="J49" s="229"/>
      <c r="K49" s="229"/>
    </row>
    <row r="50" spans="1:11" ht="14.45" customHeight="1" x14ac:dyDescent="0.3">
      <c r="A50" s="45"/>
      <c r="B50" s="249" t="s">
        <v>186</v>
      </c>
      <c r="C50" s="243">
        <f t="shared" si="0"/>
        <v>0</v>
      </c>
      <c r="D50" s="243">
        <f t="shared" si="1"/>
        <v>4445</v>
      </c>
      <c r="E50" s="243">
        <f t="shared" si="2"/>
        <v>4445</v>
      </c>
      <c r="F50" s="245">
        <f t="shared" si="3"/>
        <v>0</v>
      </c>
      <c r="G50" s="245">
        <f t="shared" si="4"/>
        <v>1</v>
      </c>
      <c r="H50" s="245">
        <f t="shared" si="5"/>
        <v>1</v>
      </c>
      <c r="I50" s="80"/>
      <c r="J50" s="229"/>
      <c r="K50" s="229"/>
    </row>
    <row r="51" spans="1:11" ht="14.45" customHeight="1" x14ac:dyDescent="0.3">
      <c r="A51" s="45"/>
      <c r="B51" s="249" t="s">
        <v>187</v>
      </c>
      <c r="C51" s="243">
        <f t="shared" si="0"/>
        <v>0</v>
      </c>
      <c r="D51" s="243">
        <f t="shared" si="1"/>
        <v>25990</v>
      </c>
      <c r="E51" s="243">
        <f t="shared" si="2"/>
        <v>25990</v>
      </c>
      <c r="F51" s="245">
        <f t="shared" si="3"/>
        <v>0</v>
      </c>
      <c r="G51" s="245">
        <f t="shared" si="4"/>
        <v>1</v>
      </c>
      <c r="H51" s="245">
        <f t="shared" si="5"/>
        <v>1</v>
      </c>
      <c r="I51" s="80"/>
      <c r="J51" s="229"/>
      <c r="K51" s="229"/>
    </row>
    <row r="52" spans="1:11" ht="14.45" customHeight="1" x14ac:dyDescent="0.3">
      <c r="A52" s="45"/>
      <c r="B52" s="249" t="s">
        <v>134</v>
      </c>
      <c r="C52" s="243">
        <f t="shared" si="0"/>
        <v>24666</v>
      </c>
      <c r="D52" s="243">
        <f t="shared" si="1"/>
        <v>423162</v>
      </c>
      <c r="E52" s="243">
        <f t="shared" si="2"/>
        <v>447828</v>
      </c>
      <c r="F52" s="245">
        <f t="shared" si="3"/>
        <v>5.5079182186017844E-2</v>
      </c>
      <c r="G52" s="245">
        <f t="shared" si="4"/>
        <v>0.94492081781398218</v>
      </c>
      <c r="H52" s="245">
        <f t="shared" si="5"/>
        <v>1</v>
      </c>
      <c r="I52" s="80"/>
      <c r="J52" s="229"/>
      <c r="K52" s="229"/>
    </row>
    <row r="53" spans="1:11" ht="14.45" customHeight="1" x14ac:dyDescent="0.3">
      <c r="A53" s="45"/>
      <c r="B53" s="249" t="str">
        <f>B28</f>
        <v>Total</v>
      </c>
      <c r="C53" s="211">
        <f>+SUM(C41:C52)</f>
        <v>5424698</v>
      </c>
      <c r="D53" s="211">
        <f t="shared" ref="D53:E53" si="6">+SUM(D41:D52)</f>
        <v>1602961</v>
      </c>
      <c r="E53" s="211">
        <f t="shared" si="6"/>
        <v>7027659</v>
      </c>
      <c r="F53" s="243"/>
      <c r="G53" s="245"/>
      <c r="H53" s="245"/>
      <c r="I53" s="80"/>
      <c r="J53" s="229"/>
      <c r="K53" s="229"/>
    </row>
    <row r="54" spans="1:11" ht="14.45" customHeight="1" x14ac:dyDescent="0.3">
      <c r="A54" s="45"/>
      <c r="B54" s="246"/>
      <c r="C54" s="211">
        <f>+D28+E28+F28</f>
        <v>5424698</v>
      </c>
      <c r="D54" s="211">
        <f>+C28+G28</f>
        <v>1602961</v>
      </c>
      <c r="E54" s="211">
        <f>+C54+D54</f>
        <v>7027659</v>
      </c>
      <c r="F54" s="247"/>
      <c r="G54" s="243"/>
      <c r="H54" s="83"/>
      <c r="I54" s="80"/>
      <c r="J54" s="229"/>
      <c r="K54" s="229"/>
    </row>
    <row r="55" spans="1:11" ht="14.45" customHeight="1" x14ac:dyDescent="0.3">
      <c r="A55" s="45"/>
      <c r="B55" s="234"/>
      <c r="C55" s="230">
        <f>+C53-C54</f>
        <v>0</v>
      </c>
      <c r="D55" s="230">
        <f t="shared" ref="D55:E55" si="7">+D53-D54</f>
        <v>0</v>
      </c>
      <c r="E55" s="230">
        <f t="shared" si="7"/>
        <v>0</v>
      </c>
      <c r="F55" s="236"/>
      <c r="G55" s="235"/>
      <c r="H55" s="229"/>
      <c r="I55" s="45"/>
      <c r="J55" s="229"/>
      <c r="K55" s="229"/>
    </row>
    <row r="56" spans="1:11" ht="14.45" customHeight="1" x14ac:dyDescent="0.3">
      <c r="A56" s="45"/>
      <c r="B56" s="234"/>
      <c r="C56" s="236"/>
      <c r="D56" s="236"/>
      <c r="E56" s="236"/>
      <c r="F56" s="236"/>
      <c r="G56" s="235"/>
      <c r="H56" s="229"/>
      <c r="I56" s="45"/>
      <c r="J56" s="231"/>
      <c r="K56" s="229"/>
    </row>
    <row r="57" spans="1:11" ht="14.45" customHeight="1" x14ac:dyDescent="0.3">
      <c r="A57" s="45"/>
      <c r="B57" s="234"/>
      <c r="C57" s="234"/>
      <c r="D57" s="235"/>
      <c r="E57" s="235"/>
      <c r="F57" s="235"/>
      <c r="G57" s="235"/>
      <c r="H57" s="235"/>
      <c r="I57" s="229"/>
      <c r="J57" s="231"/>
      <c r="K57" s="229"/>
    </row>
    <row r="58" spans="1:11" ht="14.45" customHeight="1" x14ac:dyDescent="0.3">
      <c r="B58" s="234"/>
      <c r="C58" s="234"/>
      <c r="D58" s="235"/>
      <c r="E58" s="235"/>
      <c r="F58" s="235"/>
      <c r="G58" s="235"/>
      <c r="H58" s="235"/>
      <c r="I58" s="231"/>
      <c r="J58" s="231"/>
      <c r="K58" s="229"/>
    </row>
    <row r="59" spans="1:11" ht="14.45" customHeight="1" x14ac:dyDescent="0.3">
      <c r="B59" s="234"/>
      <c r="C59" s="234"/>
      <c r="D59" s="235"/>
      <c r="E59" s="235"/>
      <c r="F59" s="235"/>
      <c r="G59" s="235"/>
      <c r="H59" s="235"/>
      <c r="I59" s="231"/>
      <c r="J59" s="231"/>
      <c r="K59" s="229"/>
    </row>
    <row r="60" spans="1:11" ht="14.45" customHeight="1" x14ac:dyDescent="0.3">
      <c r="B60" s="234"/>
      <c r="C60" s="234"/>
      <c r="D60" s="235"/>
      <c r="E60" s="235"/>
      <c r="F60" s="235"/>
      <c r="G60" s="235"/>
      <c r="H60" s="235"/>
      <c r="I60" s="229"/>
      <c r="J60" s="229"/>
      <c r="K60" s="229"/>
    </row>
    <row r="61" spans="1:11" ht="14.45" customHeight="1" x14ac:dyDescent="0.3">
      <c r="B61" s="234"/>
      <c r="C61" s="229"/>
      <c r="D61" s="229"/>
      <c r="E61" s="229"/>
      <c r="F61" s="229"/>
      <c r="G61" s="229"/>
      <c r="H61" s="235"/>
      <c r="I61" s="229"/>
      <c r="J61" s="229"/>
      <c r="K61" s="229"/>
    </row>
    <row r="62" spans="1:11" ht="14.45" customHeight="1" x14ac:dyDescent="0.25">
      <c r="B62" s="234"/>
      <c r="C62" s="45"/>
      <c r="D62" s="45"/>
      <c r="E62" s="45"/>
      <c r="F62" s="45"/>
      <c r="G62" s="45"/>
      <c r="H62" s="235"/>
    </row>
    <row r="63" spans="1:11" ht="15.75" customHeight="1" x14ac:dyDescent="0.3">
      <c r="B63" s="229"/>
      <c r="C63" s="45"/>
      <c r="D63" s="45"/>
      <c r="E63" s="45"/>
      <c r="F63" s="45"/>
      <c r="G63" s="45"/>
      <c r="H63" s="45"/>
    </row>
    <row r="64" spans="1:11" ht="15.75" customHeight="1" x14ac:dyDescent="0.3">
      <c r="B64" s="89" t="s">
        <v>323</v>
      </c>
    </row>
    <row r="65" spans="2:2" ht="15.75" customHeight="1" x14ac:dyDescent="0.3">
      <c r="B65" s="44" t="s">
        <v>56</v>
      </c>
    </row>
  </sheetData>
  <mergeCells count="5">
    <mergeCell ref="B32:H32"/>
    <mergeCell ref="B31:H31"/>
    <mergeCell ref="B10:H10"/>
    <mergeCell ref="B9:H9"/>
    <mergeCell ref="B13:H13"/>
  </mergeCells>
  <conditionalFormatting sqref="C55:E55">
    <cfRule type="cellIs" dxfId="23" priority="1" operator="notEqual">
      <formula>0</formula>
    </cfRule>
    <cfRule type="cellIs" dxfId="22" priority="5" operator="notEqual">
      <formula>0</formula>
    </cfRule>
  </conditionalFormatting>
  <conditionalFormatting sqref="F36">
    <cfRule type="cellIs" dxfId="21" priority="2" operator="notEqual">
      <formula>0</formula>
    </cfRule>
  </conditionalFormatting>
  <hyperlinks>
    <hyperlink ref="B12" location="Indice!A1" display="Índice"/>
    <hyperlink ref="H12" location="'3.1.1_EROG PUB NA'!A1" display="Siguiente"/>
    <hyperlink ref="G12" location="'2.4_EROG SEG SECTOR'!A1" display="Anterior"/>
  </hyperlinks>
  <pageMargins left="0.7" right="0.7" top="0.75" bottom="0.75" header="0.3" footer="0.3"/>
  <pageSetup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2"/>
  <sheetViews>
    <sheetView showGridLines="0" showZeros="0" zoomScale="60" zoomScaleNormal="60" zoomScaleSheetLayoutView="100" workbookViewId="0">
      <pane ySplit="6" topLeftCell="A7" activePane="bottomLeft" state="frozen"/>
      <selection pane="bottomLeft" activeCell="S6" sqref="S6"/>
    </sheetView>
  </sheetViews>
  <sheetFormatPr baseColWidth="10" defaultRowHeight="15" x14ac:dyDescent="0.25"/>
  <cols>
    <col min="1" max="1" width="2" customWidth="1"/>
    <col min="2" max="2" width="20.7109375" customWidth="1"/>
    <col min="3" max="3" width="49.5703125" customWidth="1"/>
    <col min="4" max="19" width="15.28515625" customWidth="1"/>
    <col min="20" max="249" width="11.42578125" customWidth="1"/>
    <col min="250" max="250" width="2.7109375" customWidth="1"/>
    <col min="251" max="251" width="5.5703125" customWidth="1"/>
    <col min="252" max="252" width="14.5703125" customWidth="1"/>
    <col min="253" max="253" width="11.85546875" customWidth="1"/>
    <col min="254" max="256" width="15.7109375" customWidth="1"/>
  </cols>
  <sheetData>
    <row r="1" spans="2:21" ht="84.75" customHeight="1" x14ac:dyDescent="0.25"/>
    <row r="2" spans="2:21" ht="31.9" customHeight="1" x14ac:dyDescent="0.25"/>
    <row r="3" spans="2:21" ht="26.45" customHeight="1" x14ac:dyDescent="0.25">
      <c r="B3" s="424" t="s">
        <v>97</v>
      </c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  <c r="P3" s="424"/>
      <c r="Q3" s="424"/>
      <c r="R3" s="424"/>
    </row>
    <row r="4" spans="2:21" ht="41.25" customHeight="1" x14ac:dyDescent="0.25">
      <c r="B4" s="421" t="s">
        <v>280</v>
      </c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421"/>
    </row>
    <row r="5" spans="2:21" ht="3.6" customHeight="1" x14ac:dyDescent="0.25">
      <c r="B5" s="420"/>
      <c r="C5" s="420"/>
      <c r="D5" s="420"/>
      <c r="E5" s="420"/>
      <c r="F5" s="420"/>
      <c r="G5" s="420"/>
      <c r="H5" s="420"/>
      <c r="I5" s="420"/>
      <c r="J5" s="420"/>
      <c r="K5" s="420"/>
      <c r="L5" s="420"/>
      <c r="M5" s="420"/>
      <c r="N5" s="420"/>
    </row>
    <row r="6" spans="2:21" ht="23.25" customHeight="1" x14ac:dyDescent="0.25">
      <c r="B6" s="56" t="s">
        <v>38</v>
      </c>
      <c r="C6" s="56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R6" s="59" t="s">
        <v>74</v>
      </c>
      <c r="S6" s="59" t="s">
        <v>75</v>
      </c>
    </row>
    <row r="7" spans="2:21" ht="21.6" customHeight="1" x14ac:dyDescent="0.25">
      <c r="B7" s="422" t="s">
        <v>52</v>
      </c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2"/>
      <c r="N7" s="422"/>
      <c r="O7" s="422"/>
      <c r="P7" s="422"/>
      <c r="Q7" s="422"/>
      <c r="R7" s="422"/>
    </row>
    <row r="8" spans="2:21" ht="33" customHeight="1" x14ac:dyDescent="0.25">
      <c r="B8" s="438" t="s">
        <v>40</v>
      </c>
      <c r="C8" s="439"/>
      <c r="D8" s="28">
        <v>2007</v>
      </c>
      <c r="E8" s="28">
        <v>2008</v>
      </c>
      <c r="F8" s="28">
        <v>2009</v>
      </c>
      <c r="G8" s="28">
        <v>2010</v>
      </c>
      <c r="H8" s="28">
        <v>2011</v>
      </c>
      <c r="I8" s="28">
        <v>2012</v>
      </c>
      <c r="J8" s="28">
        <v>2013</v>
      </c>
      <c r="K8" s="28">
        <v>2014</v>
      </c>
      <c r="L8" s="28">
        <v>2015</v>
      </c>
      <c r="M8" s="28">
        <v>2016</v>
      </c>
      <c r="N8" s="28">
        <v>2017</v>
      </c>
      <c r="O8" s="28">
        <v>2018</v>
      </c>
      <c r="P8" s="28">
        <v>2019</v>
      </c>
      <c r="Q8" s="28">
        <v>2020</v>
      </c>
      <c r="R8" s="28">
        <v>2021</v>
      </c>
      <c r="S8" s="28">
        <v>2022</v>
      </c>
    </row>
    <row r="9" spans="2:21" ht="33" customHeight="1" x14ac:dyDescent="0.25">
      <c r="B9" s="440" t="s">
        <v>437</v>
      </c>
      <c r="C9" s="440"/>
      <c r="D9" s="65">
        <v>1137080</v>
      </c>
      <c r="E9" s="65">
        <v>1412953</v>
      </c>
      <c r="F9" s="65">
        <v>1658442</v>
      </c>
      <c r="G9" s="65">
        <v>2179175</v>
      </c>
      <c r="H9" s="65">
        <v>2869283</v>
      </c>
      <c r="I9" s="65">
        <v>3608772</v>
      </c>
      <c r="J9" s="65">
        <v>4127835</v>
      </c>
      <c r="K9" s="65">
        <v>4647543</v>
      </c>
      <c r="L9" s="65">
        <v>4816880</v>
      </c>
      <c r="M9" s="65">
        <v>5054439</v>
      </c>
      <c r="N9" s="65">
        <v>5873034</v>
      </c>
      <c r="O9" s="65">
        <v>5589528</v>
      </c>
      <c r="P9" s="65">
        <v>5336867</v>
      </c>
      <c r="Q9" s="65">
        <v>4968495</v>
      </c>
      <c r="R9" s="65">
        <v>5613487</v>
      </c>
      <c r="S9" s="65">
        <v>5437121</v>
      </c>
    </row>
    <row r="10" spans="2:21" ht="33" customHeight="1" x14ac:dyDescent="0.25">
      <c r="B10" s="435" t="s">
        <v>438</v>
      </c>
      <c r="C10" s="123" t="s">
        <v>439</v>
      </c>
      <c r="D10" s="63">
        <v>44408</v>
      </c>
      <c r="E10" s="63">
        <v>47157</v>
      </c>
      <c r="F10" s="63">
        <v>56615</v>
      </c>
      <c r="G10" s="63">
        <v>101912</v>
      </c>
      <c r="H10" s="63">
        <v>133419</v>
      </c>
      <c r="I10" s="63">
        <v>167397</v>
      </c>
      <c r="J10" s="63">
        <v>202758</v>
      </c>
      <c r="K10" s="63">
        <v>210828</v>
      </c>
      <c r="L10" s="63">
        <v>254939</v>
      </c>
      <c r="M10" s="63">
        <v>233381</v>
      </c>
      <c r="N10" s="63">
        <v>245829</v>
      </c>
      <c r="O10" s="63">
        <v>225997</v>
      </c>
      <c r="P10" s="63">
        <v>240620</v>
      </c>
      <c r="Q10" s="63">
        <v>238406</v>
      </c>
      <c r="R10" s="63">
        <v>289981</v>
      </c>
      <c r="S10" s="63">
        <v>265435</v>
      </c>
      <c r="T10" s="264"/>
      <c r="U10" s="264"/>
    </row>
    <row r="11" spans="2:21" ht="33" customHeight="1" x14ac:dyDescent="0.25">
      <c r="B11" s="436" t="s">
        <v>438</v>
      </c>
      <c r="C11" s="123" t="s">
        <v>440</v>
      </c>
      <c r="D11" s="63">
        <v>6461</v>
      </c>
      <c r="E11" s="63">
        <v>7468</v>
      </c>
      <c r="F11" s="63">
        <v>8221</v>
      </c>
      <c r="G11" s="63">
        <v>8249</v>
      </c>
      <c r="H11" s="63">
        <v>8737</v>
      </c>
      <c r="I11" s="63">
        <v>9798</v>
      </c>
      <c r="J11" s="63">
        <v>10557</v>
      </c>
      <c r="K11" s="63">
        <v>7981</v>
      </c>
      <c r="L11" s="63">
        <v>8185</v>
      </c>
      <c r="M11" s="63">
        <v>8655</v>
      </c>
      <c r="N11" s="63">
        <v>9073</v>
      </c>
      <c r="O11" s="63">
        <v>11024</v>
      </c>
      <c r="P11" s="63">
        <v>10982</v>
      </c>
      <c r="Q11" s="63">
        <v>13931</v>
      </c>
      <c r="R11" s="63">
        <v>14174</v>
      </c>
      <c r="S11" s="63">
        <v>13250</v>
      </c>
      <c r="T11" s="264"/>
      <c r="U11" s="264"/>
    </row>
    <row r="12" spans="2:21" ht="33" customHeight="1" x14ac:dyDescent="0.25">
      <c r="B12" s="436" t="s">
        <v>438</v>
      </c>
      <c r="C12" s="123" t="s">
        <v>441</v>
      </c>
      <c r="D12" s="63">
        <v>97868</v>
      </c>
      <c r="E12" s="63">
        <v>138389</v>
      </c>
      <c r="F12" s="63">
        <v>148304</v>
      </c>
      <c r="G12" s="63">
        <v>199707</v>
      </c>
      <c r="H12" s="63">
        <v>233181</v>
      </c>
      <c r="I12" s="63">
        <v>344233</v>
      </c>
      <c r="J12" s="63">
        <v>423843</v>
      </c>
      <c r="K12" s="63">
        <v>469046</v>
      </c>
      <c r="L12" s="63">
        <v>544964</v>
      </c>
      <c r="M12" s="63">
        <v>530424</v>
      </c>
      <c r="N12" s="63">
        <v>765130</v>
      </c>
      <c r="O12" s="63">
        <v>688938</v>
      </c>
      <c r="P12" s="63">
        <v>662601</v>
      </c>
      <c r="Q12" s="63">
        <v>662471</v>
      </c>
      <c r="R12" s="63">
        <v>694914</v>
      </c>
      <c r="S12" s="63">
        <v>894717</v>
      </c>
      <c r="T12" s="264"/>
      <c r="U12" s="264"/>
    </row>
    <row r="13" spans="2:21" ht="33" customHeight="1" x14ac:dyDescent="0.25">
      <c r="B13" s="436" t="s">
        <v>438</v>
      </c>
      <c r="C13" s="123" t="s">
        <v>442</v>
      </c>
      <c r="D13" s="63">
        <v>30748</v>
      </c>
      <c r="E13" s="63">
        <v>40328</v>
      </c>
      <c r="F13" s="63">
        <v>45453</v>
      </c>
      <c r="G13" s="63">
        <v>58366</v>
      </c>
      <c r="H13" s="63">
        <v>73445</v>
      </c>
      <c r="I13" s="63">
        <v>98106</v>
      </c>
      <c r="J13" s="63">
        <v>121014</v>
      </c>
      <c r="K13" s="63">
        <v>100980</v>
      </c>
      <c r="L13" s="63">
        <v>153743</v>
      </c>
      <c r="M13" s="63">
        <v>155110</v>
      </c>
      <c r="N13" s="63">
        <v>155407</v>
      </c>
      <c r="O13" s="63">
        <v>182041</v>
      </c>
      <c r="P13" s="63">
        <v>191408</v>
      </c>
      <c r="Q13" s="63">
        <v>123623</v>
      </c>
      <c r="R13" s="63">
        <v>129488</v>
      </c>
      <c r="S13" s="63">
        <v>143133</v>
      </c>
      <c r="T13" s="264"/>
      <c r="U13" s="264"/>
    </row>
    <row r="14" spans="2:21" ht="33" customHeight="1" x14ac:dyDescent="0.25">
      <c r="B14" s="436" t="s">
        <v>438</v>
      </c>
      <c r="C14" s="123" t="s">
        <v>443</v>
      </c>
      <c r="D14" s="63">
        <v>24746</v>
      </c>
      <c r="E14" s="63">
        <v>35820</v>
      </c>
      <c r="F14" s="63">
        <v>38074</v>
      </c>
      <c r="G14" s="63">
        <v>50900</v>
      </c>
      <c r="H14" s="63">
        <v>58897</v>
      </c>
      <c r="I14" s="63">
        <v>87163</v>
      </c>
      <c r="J14" s="63">
        <v>105249</v>
      </c>
      <c r="K14" s="63">
        <v>118879</v>
      </c>
      <c r="L14" s="63">
        <v>148778</v>
      </c>
      <c r="M14" s="63">
        <v>147316</v>
      </c>
      <c r="N14" s="63">
        <v>164818</v>
      </c>
      <c r="O14" s="63">
        <v>143641</v>
      </c>
      <c r="P14" s="63">
        <v>127683</v>
      </c>
      <c r="Q14" s="63">
        <v>131217</v>
      </c>
      <c r="R14" s="63">
        <v>130641</v>
      </c>
      <c r="S14" s="63">
        <v>141189</v>
      </c>
      <c r="T14" s="264"/>
      <c r="U14" s="264"/>
    </row>
    <row r="15" spans="2:21" ht="33" customHeight="1" x14ac:dyDescent="0.25">
      <c r="B15" s="437" t="s">
        <v>438</v>
      </c>
      <c r="C15" s="123" t="s">
        <v>444</v>
      </c>
      <c r="D15" s="63">
        <v>14812</v>
      </c>
      <c r="E15" s="63">
        <v>16848</v>
      </c>
      <c r="F15" s="63">
        <v>18160</v>
      </c>
      <c r="G15" s="63">
        <v>20256</v>
      </c>
      <c r="H15" s="63">
        <v>21110</v>
      </c>
      <c r="I15" s="63">
        <v>22571</v>
      </c>
      <c r="J15" s="63">
        <v>25379</v>
      </c>
      <c r="K15" s="63">
        <v>27321</v>
      </c>
      <c r="L15" s="63">
        <v>30447</v>
      </c>
      <c r="M15" s="63">
        <v>28895</v>
      </c>
      <c r="N15" s="63">
        <v>36365</v>
      </c>
      <c r="O15" s="63">
        <v>22938</v>
      </c>
      <c r="P15" s="63">
        <v>27004</v>
      </c>
      <c r="Q15" s="63">
        <v>20751</v>
      </c>
      <c r="R15" s="63">
        <v>20136</v>
      </c>
      <c r="S15" s="63">
        <v>20734</v>
      </c>
      <c r="T15" s="264"/>
      <c r="U15" s="264"/>
    </row>
    <row r="16" spans="2:21" ht="33" customHeight="1" x14ac:dyDescent="0.25">
      <c r="B16" s="435" t="s">
        <v>445</v>
      </c>
      <c r="C16" s="123" t="s">
        <v>446</v>
      </c>
      <c r="D16" s="63">
        <v>31847</v>
      </c>
      <c r="E16" s="63">
        <v>36812</v>
      </c>
      <c r="F16" s="63">
        <v>42571</v>
      </c>
      <c r="G16" s="63">
        <v>58244</v>
      </c>
      <c r="H16" s="63">
        <v>65389</v>
      </c>
      <c r="I16" s="63">
        <v>79979</v>
      </c>
      <c r="J16" s="63">
        <v>92783</v>
      </c>
      <c r="K16" s="63">
        <v>70268</v>
      </c>
      <c r="L16" s="63">
        <v>126037</v>
      </c>
      <c r="M16" s="63">
        <v>137912</v>
      </c>
      <c r="N16" s="63">
        <v>136511</v>
      </c>
      <c r="O16" s="63">
        <v>88143</v>
      </c>
      <c r="P16" s="63">
        <v>81810</v>
      </c>
      <c r="Q16" s="63">
        <v>78163</v>
      </c>
      <c r="R16" s="63">
        <v>78825</v>
      </c>
      <c r="S16" s="63">
        <v>73003</v>
      </c>
    </row>
    <row r="17" spans="2:19" ht="33" customHeight="1" x14ac:dyDescent="0.25">
      <c r="B17" s="436" t="s">
        <v>445</v>
      </c>
      <c r="C17" s="123" t="s">
        <v>447</v>
      </c>
      <c r="D17" s="63">
        <v>48098</v>
      </c>
      <c r="E17" s="63">
        <v>57325</v>
      </c>
      <c r="F17" s="63">
        <v>65441</v>
      </c>
      <c r="G17" s="63">
        <v>94576</v>
      </c>
      <c r="H17" s="63">
        <v>110637</v>
      </c>
      <c r="I17" s="63">
        <v>132679</v>
      </c>
      <c r="J17" s="63">
        <v>142767</v>
      </c>
      <c r="K17" s="63">
        <v>125720</v>
      </c>
      <c r="L17" s="63">
        <v>230796</v>
      </c>
      <c r="M17" s="63">
        <v>254723</v>
      </c>
      <c r="N17" s="63">
        <v>253421</v>
      </c>
      <c r="O17" s="63">
        <v>315288</v>
      </c>
      <c r="P17" s="63">
        <v>347889</v>
      </c>
      <c r="Q17" s="63">
        <v>446873</v>
      </c>
      <c r="R17" s="63">
        <v>548910</v>
      </c>
      <c r="S17" s="63">
        <v>559427</v>
      </c>
    </row>
    <row r="18" spans="2:19" ht="33" customHeight="1" x14ac:dyDescent="0.25">
      <c r="B18" s="436" t="s">
        <v>445</v>
      </c>
      <c r="C18" s="123" t="s">
        <v>448</v>
      </c>
      <c r="D18" s="63">
        <v>66743</v>
      </c>
      <c r="E18" s="63">
        <v>87520</v>
      </c>
      <c r="F18" s="63">
        <v>106853</v>
      </c>
      <c r="G18" s="63">
        <v>130710</v>
      </c>
      <c r="H18" s="63">
        <v>150616</v>
      </c>
      <c r="I18" s="63">
        <v>182893</v>
      </c>
      <c r="J18" s="63">
        <v>216119</v>
      </c>
      <c r="K18" s="63">
        <v>260247</v>
      </c>
      <c r="L18" s="63">
        <v>275783</v>
      </c>
      <c r="M18" s="63">
        <v>282466</v>
      </c>
      <c r="N18" s="63">
        <v>327415</v>
      </c>
      <c r="O18" s="63">
        <v>338470</v>
      </c>
      <c r="P18" s="63">
        <v>346621</v>
      </c>
      <c r="Q18" s="63">
        <v>235880</v>
      </c>
      <c r="R18" s="63">
        <v>258285</v>
      </c>
      <c r="S18" s="63">
        <v>251361</v>
      </c>
    </row>
    <row r="19" spans="2:19" ht="33" customHeight="1" x14ac:dyDescent="0.25">
      <c r="B19" s="437" t="s">
        <v>445</v>
      </c>
      <c r="C19" s="123" t="s">
        <v>449</v>
      </c>
      <c r="D19" s="63">
        <v>210931</v>
      </c>
      <c r="E19" s="63">
        <v>271243</v>
      </c>
      <c r="F19" s="63">
        <v>337663</v>
      </c>
      <c r="G19" s="63">
        <v>417696</v>
      </c>
      <c r="H19" s="63">
        <v>503163</v>
      </c>
      <c r="I19" s="63">
        <v>600016</v>
      </c>
      <c r="J19" s="63">
        <v>694235</v>
      </c>
      <c r="K19" s="63">
        <v>837338</v>
      </c>
      <c r="L19" s="63">
        <v>1045955</v>
      </c>
      <c r="M19" s="63">
        <v>1094569</v>
      </c>
      <c r="N19" s="63">
        <v>1377654</v>
      </c>
      <c r="O19" s="63">
        <v>1489053</v>
      </c>
      <c r="P19" s="63">
        <v>1457150</v>
      </c>
      <c r="Q19" s="63">
        <v>1371616</v>
      </c>
      <c r="R19" s="63">
        <v>1417731</v>
      </c>
      <c r="S19" s="63">
        <v>1250646</v>
      </c>
    </row>
    <row r="20" spans="2:19" ht="33" customHeight="1" x14ac:dyDescent="0.25">
      <c r="B20" s="435" t="s">
        <v>450</v>
      </c>
      <c r="C20" s="123" t="s">
        <v>451</v>
      </c>
      <c r="D20" s="63">
        <v>3222</v>
      </c>
      <c r="E20" s="63">
        <v>4826</v>
      </c>
      <c r="F20" s="63">
        <v>5071</v>
      </c>
      <c r="G20" s="63">
        <v>6671</v>
      </c>
      <c r="H20" s="63">
        <v>7679</v>
      </c>
      <c r="I20" s="63">
        <v>11789</v>
      </c>
      <c r="J20" s="63">
        <v>14466</v>
      </c>
      <c r="K20" s="63">
        <v>16805</v>
      </c>
      <c r="L20" s="63">
        <v>16523</v>
      </c>
      <c r="M20" s="63">
        <v>16681</v>
      </c>
      <c r="N20" s="63">
        <v>18267</v>
      </c>
      <c r="O20" s="63">
        <v>13876</v>
      </c>
      <c r="P20" s="63">
        <v>9707</v>
      </c>
      <c r="Q20" s="63">
        <v>6442</v>
      </c>
      <c r="R20" s="63">
        <v>4425</v>
      </c>
      <c r="S20" s="63">
        <v>4166</v>
      </c>
    </row>
    <row r="21" spans="2:19" ht="33" customHeight="1" x14ac:dyDescent="0.25">
      <c r="B21" s="436" t="s">
        <v>450</v>
      </c>
      <c r="C21" s="123" t="s">
        <v>452</v>
      </c>
      <c r="D21" s="63">
        <v>41517</v>
      </c>
      <c r="E21" s="63">
        <v>59543</v>
      </c>
      <c r="F21" s="63">
        <v>70309</v>
      </c>
      <c r="G21" s="63">
        <v>86229</v>
      </c>
      <c r="H21" s="63">
        <v>92757</v>
      </c>
      <c r="I21" s="63">
        <v>118754</v>
      </c>
      <c r="J21" s="63">
        <v>147131</v>
      </c>
      <c r="K21" s="63">
        <v>187087</v>
      </c>
      <c r="L21" s="63">
        <v>172063</v>
      </c>
      <c r="M21" s="63">
        <v>172807</v>
      </c>
      <c r="N21" s="63">
        <v>190653</v>
      </c>
      <c r="O21" s="63">
        <v>238978</v>
      </c>
      <c r="P21" s="63">
        <v>224909</v>
      </c>
      <c r="Q21" s="63">
        <v>215570</v>
      </c>
      <c r="R21" s="63">
        <v>205978</v>
      </c>
      <c r="S21" s="63">
        <v>207176</v>
      </c>
    </row>
    <row r="22" spans="2:19" ht="33" customHeight="1" x14ac:dyDescent="0.25">
      <c r="B22" s="437" t="s">
        <v>450</v>
      </c>
      <c r="C22" s="123" t="s">
        <v>453</v>
      </c>
      <c r="D22" s="63">
        <v>174489</v>
      </c>
      <c r="E22" s="63">
        <v>205269</v>
      </c>
      <c r="F22" s="63">
        <v>266201</v>
      </c>
      <c r="G22" s="63">
        <v>333932</v>
      </c>
      <c r="H22" s="63">
        <v>444306</v>
      </c>
      <c r="I22" s="63">
        <v>501986</v>
      </c>
      <c r="J22" s="63">
        <v>558361</v>
      </c>
      <c r="K22" s="63">
        <v>637914</v>
      </c>
      <c r="L22" s="63">
        <v>910929</v>
      </c>
      <c r="M22" s="63">
        <v>920288</v>
      </c>
      <c r="N22" s="63">
        <v>841133</v>
      </c>
      <c r="O22" s="63">
        <v>997152</v>
      </c>
      <c r="P22" s="63">
        <v>981927</v>
      </c>
      <c r="Q22" s="63">
        <v>907883</v>
      </c>
      <c r="R22" s="63">
        <v>965022</v>
      </c>
      <c r="S22" s="63">
        <v>953857</v>
      </c>
    </row>
    <row r="23" spans="2:19" ht="33" customHeight="1" x14ac:dyDescent="0.25">
      <c r="B23" s="435" t="s">
        <v>454</v>
      </c>
      <c r="C23" s="123" t="s">
        <v>455</v>
      </c>
      <c r="D23" s="63">
        <v>299545</v>
      </c>
      <c r="E23" s="63">
        <v>368386</v>
      </c>
      <c r="F23" s="63">
        <v>404747</v>
      </c>
      <c r="G23" s="63">
        <v>564952</v>
      </c>
      <c r="H23" s="63">
        <v>909531</v>
      </c>
      <c r="I23" s="63">
        <v>1187776</v>
      </c>
      <c r="J23" s="63">
        <v>1267626</v>
      </c>
      <c r="K23" s="63">
        <v>1504183</v>
      </c>
      <c r="L23" s="63">
        <v>840914</v>
      </c>
      <c r="M23" s="63">
        <v>1040136</v>
      </c>
      <c r="N23" s="63">
        <v>1321619</v>
      </c>
      <c r="O23" s="63">
        <v>797267</v>
      </c>
      <c r="P23" s="63">
        <v>593376</v>
      </c>
      <c r="Q23" s="63">
        <v>462451</v>
      </c>
      <c r="R23" s="63">
        <v>481813</v>
      </c>
      <c r="S23" s="63">
        <v>582567</v>
      </c>
    </row>
    <row r="24" spans="2:19" ht="33" customHeight="1" x14ac:dyDescent="0.25">
      <c r="B24" s="436" t="s">
        <v>454</v>
      </c>
      <c r="C24" s="123" t="s">
        <v>456</v>
      </c>
      <c r="D24" s="63">
        <v>40254</v>
      </c>
      <c r="E24" s="63">
        <v>34207</v>
      </c>
      <c r="F24" s="63">
        <v>42892</v>
      </c>
      <c r="G24" s="63">
        <v>44573</v>
      </c>
      <c r="H24" s="63">
        <v>54159</v>
      </c>
      <c r="I24" s="63">
        <v>60857</v>
      </c>
      <c r="J24" s="63">
        <v>102812</v>
      </c>
      <c r="K24" s="63">
        <v>70750</v>
      </c>
      <c r="L24" s="63">
        <v>55369</v>
      </c>
      <c r="M24" s="63">
        <v>29869</v>
      </c>
      <c r="N24" s="63">
        <v>29739</v>
      </c>
      <c r="O24" s="63">
        <v>36722</v>
      </c>
      <c r="P24" s="63">
        <v>33180</v>
      </c>
      <c r="Q24" s="63">
        <v>32638</v>
      </c>
      <c r="R24" s="63">
        <v>33156</v>
      </c>
      <c r="S24" s="63">
        <v>29828</v>
      </c>
    </row>
    <row r="25" spans="2:19" ht="33" customHeight="1" x14ac:dyDescent="0.25">
      <c r="B25" s="437" t="s">
        <v>454</v>
      </c>
      <c r="C25" s="123" t="s">
        <v>457</v>
      </c>
      <c r="D25" s="63">
        <v>0</v>
      </c>
      <c r="E25" s="63">
        <v>0</v>
      </c>
      <c r="F25" s="63">
        <v>0</v>
      </c>
      <c r="G25" s="63">
        <v>0</v>
      </c>
      <c r="H25" s="63">
        <v>0</v>
      </c>
      <c r="I25" s="63">
        <v>0</v>
      </c>
      <c r="J25" s="63">
        <v>0</v>
      </c>
      <c r="K25" s="63">
        <v>0</v>
      </c>
      <c r="L25" s="63">
        <v>0</v>
      </c>
      <c r="M25" s="63">
        <v>0</v>
      </c>
      <c r="N25" s="63">
        <v>0</v>
      </c>
      <c r="O25" s="63">
        <v>0</v>
      </c>
      <c r="P25" s="63">
        <v>0</v>
      </c>
      <c r="Q25" s="63">
        <v>20580</v>
      </c>
      <c r="R25" s="63">
        <v>340008</v>
      </c>
      <c r="S25" s="63">
        <v>46632</v>
      </c>
    </row>
    <row r="26" spans="2:19" ht="43.15" customHeight="1" x14ac:dyDescent="0.25">
      <c r="B26" s="254" t="s">
        <v>458</v>
      </c>
      <c r="C26" s="123" t="s">
        <v>459</v>
      </c>
      <c r="D26" s="63">
        <v>1391</v>
      </c>
      <c r="E26" s="63">
        <v>1812</v>
      </c>
      <c r="F26" s="63">
        <v>1867</v>
      </c>
      <c r="G26" s="63">
        <v>2202</v>
      </c>
      <c r="H26" s="63">
        <v>2257</v>
      </c>
      <c r="I26" s="63">
        <v>2775</v>
      </c>
      <c r="J26" s="63">
        <v>2735</v>
      </c>
      <c r="K26" s="63">
        <v>2196</v>
      </c>
      <c r="L26" s="63">
        <v>1455</v>
      </c>
      <c r="M26" s="63">
        <v>1207</v>
      </c>
      <c r="N26" s="63">
        <v>0</v>
      </c>
      <c r="O26" s="63">
        <v>0</v>
      </c>
      <c r="P26" s="63">
        <v>0</v>
      </c>
      <c r="Q26" s="63">
        <v>0</v>
      </c>
      <c r="R26" s="63">
        <v>0</v>
      </c>
      <c r="S26" s="63">
        <v>0</v>
      </c>
    </row>
    <row r="27" spans="2:19" ht="27" customHeight="1" x14ac:dyDescent="0.3">
      <c r="B27" s="44" t="s">
        <v>197</v>
      </c>
      <c r="C27" s="44"/>
      <c r="D27" s="44"/>
      <c r="E27" s="44"/>
      <c r="F27" s="44"/>
    </row>
    <row r="28" spans="2:19" ht="15.75" customHeight="1" x14ac:dyDescent="0.3">
      <c r="B28" s="419" t="s">
        <v>319</v>
      </c>
      <c r="C28" s="428"/>
      <c r="D28" s="428"/>
      <c r="E28" s="428"/>
      <c r="F28" s="428"/>
      <c r="G28" s="73"/>
      <c r="H28" s="73"/>
      <c r="I28" s="73"/>
      <c r="J28" s="73"/>
    </row>
    <row r="29" spans="2:19" ht="15.75" customHeight="1" x14ac:dyDescent="0.3">
      <c r="B29" s="206"/>
      <c r="C29" s="206"/>
      <c r="D29" s="206"/>
      <c r="E29" s="206"/>
      <c r="F29" s="206"/>
      <c r="G29" s="73"/>
      <c r="H29" s="73"/>
      <c r="I29" s="73"/>
      <c r="J29" s="73"/>
    </row>
    <row r="30" spans="2:19" ht="33" customHeight="1" x14ac:dyDescent="0.25">
      <c r="B30" s="426" t="s">
        <v>325</v>
      </c>
      <c r="C30" s="426"/>
      <c r="D30" s="426"/>
      <c r="E30" s="426"/>
      <c r="F30" s="426"/>
      <c r="G30" s="426"/>
      <c r="H30" s="426"/>
      <c r="I30" s="426"/>
      <c r="J30" s="426"/>
      <c r="K30" s="426"/>
      <c r="L30" s="426"/>
      <c r="M30" s="426"/>
      <c r="N30" s="426"/>
      <c r="O30" s="426"/>
      <c r="P30" s="426"/>
      <c r="Q30" s="426"/>
      <c r="R30" s="426"/>
    </row>
    <row r="31" spans="2:19" ht="33" customHeight="1" x14ac:dyDescent="0.25">
      <c r="B31" s="266"/>
      <c r="C31" s="277"/>
      <c r="D31" s="277"/>
      <c r="E31" s="280"/>
      <c r="F31" s="280"/>
      <c r="G31" s="280"/>
      <c r="H31" s="281">
        <f>+R8</f>
        <v>2021</v>
      </c>
      <c r="I31" s="280"/>
      <c r="J31" s="281">
        <v>2022</v>
      </c>
      <c r="K31" s="280"/>
      <c r="L31" s="280"/>
      <c r="M31" s="278"/>
      <c r="N31" s="266"/>
      <c r="O31" s="261"/>
      <c r="P31" s="250"/>
      <c r="Q31" s="250"/>
      <c r="R31" s="250"/>
      <c r="S31" s="45"/>
    </row>
    <row r="32" spans="2:19" ht="33" customHeight="1" x14ac:dyDescent="0.3">
      <c r="B32" s="100"/>
      <c r="C32" s="270"/>
      <c r="D32" s="79"/>
      <c r="E32" s="82"/>
      <c r="F32" s="281"/>
      <c r="G32" s="281"/>
      <c r="H32" s="211">
        <f>+H33-R9</f>
        <v>0</v>
      </c>
      <c r="I32" s="83"/>
      <c r="J32" s="211">
        <f>+J33-S9</f>
        <v>0</v>
      </c>
      <c r="K32" s="83"/>
      <c r="L32" s="83"/>
      <c r="M32" s="80"/>
      <c r="N32" s="6"/>
      <c r="O32" s="263"/>
      <c r="P32" s="45"/>
      <c r="Q32" s="45"/>
      <c r="R32" s="45"/>
      <c r="S32" s="45"/>
    </row>
    <row r="33" spans="2:19" ht="33" customHeight="1" x14ac:dyDescent="0.25">
      <c r="B33" s="267"/>
      <c r="C33" s="279"/>
      <c r="D33" s="279"/>
      <c r="E33" s="282"/>
      <c r="F33" s="283" t="str">
        <f>+B9</f>
        <v>Sector Público</v>
      </c>
      <c r="G33" s="283"/>
      <c r="H33" s="284">
        <f>SUM(H34:H38)</f>
        <v>5613487</v>
      </c>
      <c r="I33" s="285">
        <f>SUM(I34:I47)</f>
        <v>1</v>
      </c>
      <c r="J33" s="284">
        <f>SUM(J34:J38)</f>
        <v>5437121</v>
      </c>
      <c r="K33" s="285">
        <f>SUM(K34:K47)</f>
        <v>1</v>
      </c>
      <c r="L33" s="282"/>
      <c r="M33" s="279"/>
      <c r="N33" s="267"/>
      <c r="O33" s="260"/>
      <c r="P33" s="253"/>
      <c r="Q33" s="253"/>
      <c r="R33" s="253"/>
      <c r="S33" s="45"/>
    </row>
    <row r="34" spans="2:19" x14ac:dyDescent="0.25">
      <c r="B34" s="268"/>
      <c r="C34" s="275"/>
      <c r="D34" s="275"/>
      <c r="E34" s="281"/>
      <c r="F34" s="283" t="str">
        <f>+B10</f>
        <v>Primer nivel de atención</v>
      </c>
      <c r="G34" s="283"/>
      <c r="H34" s="284">
        <f>+SUM(R10:R15)</f>
        <v>1279334</v>
      </c>
      <c r="I34" s="285">
        <f>+H34/$H$33</f>
        <v>0.22790361855296004</v>
      </c>
      <c r="J34" s="284">
        <f>+SUM(S10:S15)</f>
        <v>1478458</v>
      </c>
      <c r="K34" s="285">
        <f>+J34/$J$33</f>
        <v>0.27191927492509366</v>
      </c>
      <c r="L34" s="281"/>
      <c r="M34" s="271"/>
      <c r="N34" s="268"/>
      <c r="O34" s="263"/>
      <c r="P34" s="45"/>
      <c r="Q34" s="45"/>
      <c r="R34" s="45"/>
      <c r="S34" s="45"/>
    </row>
    <row r="35" spans="2:19" x14ac:dyDescent="0.25">
      <c r="B35" s="6"/>
      <c r="C35" s="80"/>
      <c r="D35" s="80"/>
      <c r="E35" s="83"/>
      <c r="F35" s="283" t="str">
        <f>+B16</f>
        <v>Segundo nivel de atención</v>
      </c>
      <c r="G35" s="283"/>
      <c r="H35" s="284">
        <f>+SUM(R16:R19)</f>
        <v>2303751</v>
      </c>
      <c r="I35" s="285">
        <f t="shared" ref="I35:I38" si="0">+H35/$H$33</f>
        <v>0.41039571303897204</v>
      </c>
      <c r="J35" s="284">
        <f>+SUM(S16:S19)</f>
        <v>2134437</v>
      </c>
      <c r="K35" s="285">
        <f t="shared" ref="K35:K38" si="1">+J35/$J$33</f>
        <v>0.39256750033703497</v>
      </c>
      <c r="L35" s="281"/>
      <c r="M35" s="271"/>
      <c r="N35" s="268"/>
      <c r="O35" s="263"/>
      <c r="P35" s="45"/>
      <c r="Q35" s="45"/>
      <c r="R35" s="45"/>
      <c r="S35" s="45"/>
    </row>
    <row r="36" spans="2:19" x14ac:dyDescent="0.25">
      <c r="B36" s="6"/>
      <c r="C36" s="80"/>
      <c r="D36" s="80"/>
      <c r="E36" s="83"/>
      <c r="F36" s="283" t="str">
        <f>+B20</f>
        <v>Tercer nivel de atención</v>
      </c>
      <c r="G36" s="283"/>
      <c r="H36" s="284">
        <f>+SUM(R20:R22)</f>
        <v>1175425</v>
      </c>
      <c r="I36" s="285">
        <f t="shared" si="0"/>
        <v>0.20939302077300614</v>
      </c>
      <c r="J36" s="284">
        <f>+SUM(S20:S22)</f>
        <v>1165199</v>
      </c>
      <c r="K36" s="285">
        <f t="shared" si="1"/>
        <v>0.21430440852796911</v>
      </c>
      <c r="L36" s="281"/>
      <c r="M36" s="271"/>
      <c r="N36" s="268"/>
      <c r="O36" s="263"/>
      <c r="P36" s="45"/>
      <c r="Q36" s="45"/>
      <c r="R36" s="45"/>
      <c r="S36" s="45"/>
    </row>
    <row r="37" spans="2:19" x14ac:dyDescent="0.25">
      <c r="B37" s="6"/>
      <c r="C37" s="80"/>
      <c r="D37" s="80"/>
      <c r="E37" s="83"/>
      <c r="F37" s="283" t="str">
        <f>+B23</f>
        <v>Instituciones de rectoría, administración y programas de salud pública</v>
      </c>
      <c r="G37" s="283"/>
      <c r="H37" s="284">
        <f>+SUM(R23:R25)</f>
        <v>854977</v>
      </c>
      <c r="I37" s="285">
        <f t="shared" si="0"/>
        <v>0.15230764763506177</v>
      </c>
      <c r="J37" s="284">
        <f>+SUM(S23:S25)</f>
        <v>659027</v>
      </c>
      <c r="K37" s="285">
        <f t="shared" si="1"/>
        <v>0.12120881620990226</v>
      </c>
      <c r="L37" s="286"/>
      <c r="M37" s="276"/>
      <c r="N37" s="269"/>
      <c r="O37" s="263"/>
      <c r="P37" s="45"/>
      <c r="Q37" s="45"/>
      <c r="R37" s="45"/>
      <c r="S37" s="45"/>
    </row>
    <row r="38" spans="2:19" x14ac:dyDescent="0.25">
      <c r="B38" s="6"/>
      <c r="C38" s="80"/>
      <c r="D38" s="80"/>
      <c r="E38" s="83"/>
      <c r="F38" s="283" t="str">
        <f>+B26</f>
        <v>Establecimientos de atención residencial</v>
      </c>
      <c r="G38" s="283"/>
      <c r="H38" s="284">
        <f>+R26</f>
        <v>0</v>
      </c>
      <c r="I38" s="285">
        <f t="shared" si="0"/>
        <v>0</v>
      </c>
      <c r="J38" s="284">
        <f>+S26</f>
        <v>0</v>
      </c>
      <c r="K38" s="285">
        <f t="shared" si="1"/>
        <v>0</v>
      </c>
      <c r="L38" s="286"/>
      <c r="M38" s="276"/>
      <c r="N38" s="269"/>
      <c r="O38" s="263"/>
      <c r="P38" s="45"/>
      <c r="Q38" s="45"/>
      <c r="R38" s="45"/>
      <c r="S38" s="45"/>
    </row>
    <row r="39" spans="2:19" x14ac:dyDescent="0.25">
      <c r="B39" s="6"/>
      <c r="C39" s="80"/>
      <c r="D39" s="80"/>
      <c r="E39" s="80"/>
      <c r="F39" s="272"/>
      <c r="G39" s="272"/>
      <c r="H39" s="273"/>
      <c r="I39" s="274"/>
      <c r="J39" s="273"/>
      <c r="K39" s="274"/>
      <c r="L39" s="276"/>
      <c r="M39" s="276"/>
      <c r="N39" s="269"/>
      <c r="O39" s="263"/>
      <c r="P39" s="45"/>
      <c r="Q39" s="45"/>
      <c r="R39" s="45"/>
      <c r="S39" s="45"/>
    </row>
    <row r="40" spans="2:19" x14ac:dyDescent="0.25">
      <c r="B40" s="6"/>
      <c r="C40" s="80"/>
      <c r="D40" s="80"/>
      <c r="E40" s="80"/>
      <c r="F40" s="272"/>
      <c r="G40" s="272"/>
      <c r="H40" s="273"/>
      <c r="I40" s="274"/>
      <c r="J40" s="273"/>
      <c r="K40" s="274"/>
      <c r="L40" s="80"/>
      <c r="M40" s="80"/>
      <c r="N40" s="94"/>
      <c r="O40" s="263"/>
      <c r="P40" s="45"/>
      <c r="Q40" s="45"/>
      <c r="R40" s="45"/>
      <c r="S40" s="45"/>
    </row>
    <row r="41" spans="2:19" x14ac:dyDescent="0.25">
      <c r="B41" s="6"/>
      <c r="C41" s="80"/>
      <c r="D41" s="80"/>
      <c r="E41" s="80"/>
      <c r="F41" s="272"/>
      <c r="G41" s="272"/>
      <c r="H41" s="273"/>
      <c r="I41" s="274"/>
      <c r="J41" s="273"/>
      <c r="K41" s="274"/>
      <c r="L41" s="80"/>
      <c r="M41" s="80"/>
      <c r="N41" s="94"/>
      <c r="O41" s="263"/>
      <c r="P41" s="45"/>
      <c r="Q41" s="45"/>
      <c r="R41" s="45"/>
      <c r="S41" s="45"/>
    </row>
    <row r="42" spans="2:19" x14ac:dyDescent="0.25">
      <c r="B42" s="6"/>
      <c r="C42" s="80"/>
      <c r="D42" s="80"/>
      <c r="E42" s="80"/>
      <c r="F42" s="272"/>
      <c r="G42" s="272"/>
      <c r="H42" s="273"/>
      <c r="I42" s="274"/>
      <c r="J42" s="273"/>
      <c r="K42" s="274"/>
      <c r="L42" s="80"/>
      <c r="M42" s="80"/>
      <c r="N42" s="94"/>
      <c r="O42" s="263"/>
      <c r="P42" s="45"/>
      <c r="Q42" s="45"/>
      <c r="R42" s="45"/>
      <c r="S42" s="45"/>
    </row>
    <row r="43" spans="2:19" x14ac:dyDescent="0.25">
      <c r="B43" s="6"/>
      <c r="C43" s="80"/>
      <c r="D43" s="80"/>
      <c r="E43" s="80"/>
      <c r="F43" s="272"/>
      <c r="G43" s="272"/>
      <c r="H43" s="273"/>
      <c r="I43" s="274"/>
      <c r="J43" s="273"/>
      <c r="K43" s="274"/>
      <c r="L43" s="80"/>
      <c r="M43" s="80"/>
      <c r="N43" s="94"/>
      <c r="O43" s="263"/>
      <c r="P43" s="45"/>
      <c r="Q43" s="45"/>
      <c r="R43" s="45"/>
      <c r="S43" s="45"/>
    </row>
    <row r="44" spans="2:19" x14ac:dyDescent="0.25">
      <c r="B44" s="45"/>
      <c r="C44" s="80"/>
      <c r="D44" s="80"/>
      <c r="E44" s="80"/>
      <c r="F44" s="272"/>
      <c r="G44" s="272"/>
      <c r="H44" s="273"/>
      <c r="I44" s="274"/>
      <c r="J44" s="273"/>
      <c r="K44" s="274"/>
      <c r="L44" s="80"/>
      <c r="M44" s="80"/>
      <c r="N44" s="262"/>
      <c r="O44" s="263"/>
      <c r="P44" s="45"/>
      <c r="Q44" s="45"/>
      <c r="R44" s="45"/>
      <c r="S44" s="45"/>
    </row>
    <row r="45" spans="2:19" x14ac:dyDescent="0.25">
      <c r="B45" s="45"/>
      <c r="C45" s="80"/>
      <c r="D45" s="80"/>
      <c r="E45" s="80"/>
      <c r="F45" s="272"/>
      <c r="G45" s="272"/>
      <c r="H45" s="273"/>
      <c r="I45" s="274"/>
      <c r="J45" s="273"/>
      <c r="K45" s="274"/>
      <c r="L45" s="80"/>
      <c r="M45" s="80"/>
      <c r="N45" s="262"/>
      <c r="O45" s="263"/>
      <c r="P45" s="45"/>
      <c r="Q45" s="45"/>
      <c r="R45" s="45"/>
      <c r="S45" s="45"/>
    </row>
    <row r="46" spans="2:19" x14ac:dyDescent="0.25">
      <c r="B46" s="45"/>
      <c r="C46" s="80"/>
      <c r="D46" s="80"/>
      <c r="E46" s="80"/>
      <c r="F46" s="272"/>
      <c r="G46" s="272"/>
      <c r="H46" s="273"/>
      <c r="I46" s="274"/>
      <c r="J46" s="273"/>
      <c r="K46" s="274"/>
      <c r="L46" s="80"/>
      <c r="M46" s="80"/>
      <c r="N46" s="262"/>
      <c r="O46" s="263"/>
      <c r="P46" s="45"/>
      <c r="Q46" s="45"/>
      <c r="R46" s="45"/>
      <c r="S46" s="45"/>
    </row>
    <row r="47" spans="2:19" x14ac:dyDescent="0.25">
      <c r="B47" s="45"/>
      <c r="C47" s="257"/>
      <c r="D47" s="257"/>
      <c r="E47" s="257"/>
      <c r="F47" s="256"/>
      <c r="G47" s="256"/>
      <c r="H47" s="258"/>
      <c r="I47" s="259"/>
      <c r="J47" s="258"/>
      <c r="K47" s="259"/>
      <c r="L47" s="262"/>
      <c r="M47" s="262"/>
      <c r="N47" s="262"/>
      <c r="O47" s="263"/>
      <c r="P47" s="45"/>
      <c r="Q47" s="45"/>
      <c r="R47" s="45"/>
      <c r="S47" s="45"/>
    </row>
    <row r="48" spans="2:19" ht="15.75" customHeight="1" x14ac:dyDescent="0.3">
      <c r="B48" s="89"/>
      <c r="C48" s="44"/>
    </row>
    <row r="49" spans="2:20" ht="15.75" customHeight="1" x14ac:dyDescent="0.3">
      <c r="B49" s="44"/>
      <c r="C49" s="44"/>
    </row>
    <row r="50" spans="2:20" ht="15.75" customHeight="1" x14ac:dyDescent="0.3">
      <c r="B50" s="44"/>
      <c r="C50" s="44"/>
    </row>
    <row r="51" spans="2:20" x14ac:dyDescent="0.25">
      <c r="B51" s="252"/>
      <c r="C51" s="252"/>
      <c r="D51" s="252"/>
      <c r="E51" s="252"/>
      <c r="F51" s="252"/>
      <c r="G51" s="252"/>
      <c r="H51" s="252"/>
      <c r="I51" s="252"/>
      <c r="J51" s="252"/>
      <c r="K51" s="252"/>
      <c r="L51" s="252"/>
      <c r="M51" s="252"/>
      <c r="N51" s="252"/>
      <c r="O51" s="252"/>
      <c r="P51" s="252"/>
      <c r="Q51" s="252"/>
      <c r="R51" s="252"/>
    </row>
    <row r="52" spans="2:20" x14ac:dyDescent="0.25">
      <c r="B52" s="252"/>
      <c r="C52" s="252"/>
      <c r="D52" s="252"/>
      <c r="E52" s="252"/>
      <c r="F52" s="252"/>
      <c r="G52" s="252"/>
      <c r="H52" s="252"/>
      <c r="I52" s="252"/>
      <c r="J52" s="252"/>
      <c r="K52" s="252"/>
      <c r="L52" s="252"/>
      <c r="M52" s="252"/>
      <c r="N52" s="252"/>
      <c r="O52" s="252"/>
      <c r="P52" s="252"/>
      <c r="Q52" s="252"/>
      <c r="R52" s="252"/>
    </row>
    <row r="53" spans="2:20" ht="19.5" customHeight="1" x14ac:dyDescent="0.25">
      <c r="B53" s="421" t="s">
        <v>281</v>
      </c>
      <c r="C53" s="421"/>
      <c r="D53" s="421"/>
      <c r="E53" s="421"/>
      <c r="F53" s="421"/>
      <c r="G53" s="421"/>
      <c r="H53" s="421"/>
      <c r="I53" s="421"/>
      <c r="J53" s="421"/>
      <c r="K53" s="421"/>
      <c r="L53" s="421"/>
      <c r="M53" s="421"/>
      <c r="N53" s="421"/>
      <c r="O53" s="421"/>
      <c r="P53" s="421"/>
      <c r="Q53" s="421"/>
      <c r="R53" s="421"/>
    </row>
    <row r="54" spans="2:20" ht="19.5" customHeight="1" x14ac:dyDescent="0.25"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</row>
    <row r="55" spans="2:20" ht="19.5" customHeight="1" x14ac:dyDescent="0.25">
      <c r="B55" s="80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45"/>
    </row>
    <row r="56" spans="2:20" ht="19.5" customHeight="1" x14ac:dyDescent="0.25">
      <c r="B56" s="80"/>
      <c r="C56" s="83"/>
      <c r="D56" s="280">
        <v>2007</v>
      </c>
      <c r="E56" s="280">
        <v>2008</v>
      </c>
      <c r="F56" s="280">
        <v>2009</v>
      </c>
      <c r="G56" s="280">
        <v>2010</v>
      </c>
      <c r="H56" s="280">
        <v>2011</v>
      </c>
      <c r="I56" s="280">
        <v>2012</v>
      </c>
      <c r="J56" s="280">
        <v>2013</v>
      </c>
      <c r="K56" s="280">
        <v>2014</v>
      </c>
      <c r="L56" s="280">
        <v>2015</v>
      </c>
      <c r="M56" s="280">
        <v>2016</v>
      </c>
      <c r="N56" s="280">
        <v>2017</v>
      </c>
      <c r="O56" s="280">
        <v>2018</v>
      </c>
      <c r="P56" s="280">
        <v>2019</v>
      </c>
      <c r="Q56" s="280">
        <v>2020</v>
      </c>
      <c r="R56" s="280">
        <v>2021</v>
      </c>
      <c r="S56" s="280">
        <v>2022</v>
      </c>
      <c r="T56" s="45"/>
    </row>
    <row r="57" spans="2:20" ht="19.5" customHeight="1" x14ac:dyDescent="0.25">
      <c r="B57" s="80"/>
      <c r="C57" s="82" t="str">
        <f>+C10</f>
        <v>Puestos de salud</v>
      </c>
      <c r="D57" s="211">
        <f>+D10</f>
        <v>44408</v>
      </c>
      <c r="E57" s="211">
        <f t="shared" ref="E57:S57" si="2">+E10</f>
        <v>47157</v>
      </c>
      <c r="F57" s="211">
        <f t="shared" si="2"/>
        <v>56615</v>
      </c>
      <c r="G57" s="211">
        <f t="shared" si="2"/>
        <v>101912</v>
      </c>
      <c r="H57" s="211">
        <f t="shared" si="2"/>
        <v>133419</v>
      </c>
      <c r="I57" s="211">
        <f t="shared" si="2"/>
        <v>167397</v>
      </c>
      <c r="J57" s="211">
        <f t="shared" si="2"/>
        <v>202758</v>
      </c>
      <c r="K57" s="211">
        <f t="shared" si="2"/>
        <v>210828</v>
      </c>
      <c r="L57" s="211">
        <f t="shared" si="2"/>
        <v>254939</v>
      </c>
      <c r="M57" s="211">
        <f t="shared" si="2"/>
        <v>233381</v>
      </c>
      <c r="N57" s="211">
        <f t="shared" si="2"/>
        <v>245829</v>
      </c>
      <c r="O57" s="211">
        <f t="shared" si="2"/>
        <v>225997</v>
      </c>
      <c r="P57" s="211">
        <f t="shared" si="2"/>
        <v>240620</v>
      </c>
      <c r="Q57" s="211">
        <f t="shared" si="2"/>
        <v>238406</v>
      </c>
      <c r="R57" s="211">
        <f t="shared" si="2"/>
        <v>289981</v>
      </c>
      <c r="S57" s="211">
        <f t="shared" si="2"/>
        <v>265435</v>
      </c>
      <c r="T57" s="45"/>
    </row>
    <row r="58" spans="2:20" x14ac:dyDescent="0.25">
      <c r="B58" s="80"/>
      <c r="C58" s="82" t="str">
        <f>+C12</f>
        <v>Centros de salud A</v>
      </c>
      <c r="D58" s="211">
        <f>+D12</f>
        <v>97868</v>
      </c>
      <c r="E58" s="211">
        <f t="shared" ref="E58:S58" si="3">+E12</f>
        <v>138389</v>
      </c>
      <c r="F58" s="211">
        <f t="shared" si="3"/>
        <v>148304</v>
      </c>
      <c r="G58" s="211">
        <f t="shared" si="3"/>
        <v>199707</v>
      </c>
      <c r="H58" s="211">
        <f t="shared" si="3"/>
        <v>233181</v>
      </c>
      <c r="I58" s="211">
        <f t="shared" si="3"/>
        <v>344233</v>
      </c>
      <c r="J58" s="211">
        <f t="shared" si="3"/>
        <v>423843</v>
      </c>
      <c r="K58" s="211">
        <f t="shared" si="3"/>
        <v>469046</v>
      </c>
      <c r="L58" s="211">
        <f t="shared" si="3"/>
        <v>544964</v>
      </c>
      <c r="M58" s="211">
        <f t="shared" si="3"/>
        <v>530424</v>
      </c>
      <c r="N58" s="211">
        <f t="shared" si="3"/>
        <v>765130</v>
      </c>
      <c r="O58" s="211">
        <f t="shared" si="3"/>
        <v>688938</v>
      </c>
      <c r="P58" s="211">
        <f t="shared" si="3"/>
        <v>662601</v>
      </c>
      <c r="Q58" s="211">
        <f t="shared" si="3"/>
        <v>662471</v>
      </c>
      <c r="R58" s="211">
        <f t="shared" si="3"/>
        <v>694914</v>
      </c>
      <c r="S58" s="211">
        <f t="shared" si="3"/>
        <v>894717</v>
      </c>
      <c r="T58" s="45"/>
    </row>
    <row r="59" spans="2:20" x14ac:dyDescent="0.25">
      <c r="B59" s="80"/>
      <c r="C59" s="82" t="str">
        <f>+C13</f>
        <v>Centros de salud B</v>
      </c>
      <c r="D59" s="211">
        <f t="shared" ref="D59:S59" si="4">+D13</f>
        <v>30748</v>
      </c>
      <c r="E59" s="211">
        <f t="shared" si="4"/>
        <v>40328</v>
      </c>
      <c r="F59" s="211">
        <f t="shared" si="4"/>
        <v>45453</v>
      </c>
      <c r="G59" s="211">
        <f t="shared" si="4"/>
        <v>58366</v>
      </c>
      <c r="H59" s="211">
        <f t="shared" si="4"/>
        <v>73445</v>
      </c>
      <c r="I59" s="211">
        <f t="shared" si="4"/>
        <v>98106</v>
      </c>
      <c r="J59" s="211">
        <f t="shared" si="4"/>
        <v>121014</v>
      </c>
      <c r="K59" s="211">
        <f t="shared" si="4"/>
        <v>100980</v>
      </c>
      <c r="L59" s="211">
        <f t="shared" si="4"/>
        <v>153743</v>
      </c>
      <c r="M59" s="211">
        <f t="shared" si="4"/>
        <v>155110</v>
      </c>
      <c r="N59" s="211">
        <f t="shared" si="4"/>
        <v>155407</v>
      </c>
      <c r="O59" s="211">
        <f t="shared" si="4"/>
        <v>182041</v>
      </c>
      <c r="P59" s="211">
        <f t="shared" si="4"/>
        <v>191408</v>
      </c>
      <c r="Q59" s="211">
        <f t="shared" si="4"/>
        <v>123623</v>
      </c>
      <c r="R59" s="211">
        <f t="shared" si="4"/>
        <v>129488</v>
      </c>
      <c r="S59" s="211">
        <f t="shared" si="4"/>
        <v>143133</v>
      </c>
      <c r="T59" s="45"/>
    </row>
    <row r="60" spans="2:20" x14ac:dyDescent="0.25">
      <c r="B60" s="80"/>
      <c r="C60" s="82" t="str">
        <f>+C14</f>
        <v>Centros de salud C</v>
      </c>
      <c r="D60" s="211">
        <f t="shared" ref="D60:S60" si="5">+D14</f>
        <v>24746</v>
      </c>
      <c r="E60" s="211">
        <f t="shared" si="5"/>
        <v>35820</v>
      </c>
      <c r="F60" s="211">
        <f t="shared" si="5"/>
        <v>38074</v>
      </c>
      <c r="G60" s="211">
        <f t="shared" si="5"/>
        <v>50900</v>
      </c>
      <c r="H60" s="211">
        <f t="shared" si="5"/>
        <v>58897</v>
      </c>
      <c r="I60" s="211">
        <f t="shared" si="5"/>
        <v>87163</v>
      </c>
      <c r="J60" s="211">
        <f t="shared" si="5"/>
        <v>105249</v>
      </c>
      <c r="K60" s="211">
        <f t="shared" si="5"/>
        <v>118879</v>
      </c>
      <c r="L60" s="211">
        <f t="shared" si="5"/>
        <v>148778</v>
      </c>
      <c r="M60" s="211">
        <f t="shared" si="5"/>
        <v>147316</v>
      </c>
      <c r="N60" s="211">
        <f t="shared" si="5"/>
        <v>164818</v>
      </c>
      <c r="O60" s="211">
        <f t="shared" si="5"/>
        <v>143641</v>
      </c>
      <c r="P60" s="211">
        <f t="shared" si="5"/>
        <v>127683</v>
      </c>
      <c r="Q60" s="211">
        <f t="shared" si="5"/>
        <v>131217</v>
      </c>
      <c r="R60" s="211">
        <f t="shared" si="5"/>
        <v>130641</v>
      </c>
      <c r="S60" s="211">
        <f t="shared" si="5"/>
        <v>141189</v>
      </c>
      <c r="T60" s="251"/>
    </row>
    <row r="61" spans="2:20" x14ac:dyDescent="0.25">
      <c r="B61" s="80"/>
      <c r="C61" s="287" t="s">
        <v>246</v>
      </c>
      <c r="D61" s="211">
        <f>+D11+D15</f>
        <v>21273</v>
      </c>
      <c r="E61" s="211">
        <f t="shared" ref="E61:S61" si="6">+E11+E15</f>
        <v>24316</v>
      </c>
      <c r="F61" s="211">
        <f t="shared" si="6"/>
        <v>26381</v>
      </c>
      <c r="G61" s="211">
        <f t="shared" si="6"/>
        <v>28505</v>
      </c>
      <c r="H61" s="211">
        <f t="shared" si="6"/>
        <v>29847</v>
      </c>
      <c r="I61" s="211">
        <f t="shared" si="6"/>
        <v>32369</v>
      </c>
      <c r="J61" s="211">
        <f t="shared" si="6"/>
        <v>35936</v>
      </c>
      <c r="K61" s="211">
        <f t="shared" si="6"/>
        <v>35302</v>
      </c>
      <c r="L61" s="211">
        <f t="shared" si="6"/>
        <v>38632</v>
      </c>
      <c r="M61" s="211">
        <f t="shared" si="6"/>
        <v>37550</v>
      </c>
      <c r="N61" s="211">
        <f t="shared" si="6"/>
        <v>45438</v>
      </c>
      <c r="O61" s="211">
        <f t="shared" si="6"/>
        <v>33962</v>
      </c>
      <c r="P61" s="211">
        <f t="shared" si="6"/>
        <v>37986</v>
      </c>
      <c r="Q61" s="211">
        <f t="shared" si="6"/>
        <v>34682</v>
      </c>
      <c r="R61" s="211">
        <f t="shared" si="6"/>
        <v>34310</v>
      </c>
      <c r="S61" s="211">
        <f t="shared" si="6"/>
        <v>33984</v>
      </c>
      <c r="T61" s="45"/>
    </row>
    <row r="62" spans="2:20" x14ac:dyDescent="0.25">
      <c r="B62" s="80"/>
      <c r="C62" s="83"/>
      <c r="D62" s="211">
        <f>SUM(D57:D61)</f>
        <v>219043</v>
      </c>
      <c r="E62" s="211">
        <f t="shared" ref="E62:S62" si="7">SUM(E57:E61)</f>
        <v>286010</v>
      </c>
      <c r="F62" s="211">
        <f t="shared" si="7"/>
        <v>314827</v>
      </c>
      <c r="G62" s="211">
        <f t="shared" si="7"/>
        <v>439390</v>
      </c>
      <c r="H62" s="211">
        <f t="shared" si="7"/>
        <v>528789</v>
      </c>
      <c r="I62" s="211">
        <f t="shared" si="7"/>
        <v>729268</v>
      </c>
      <c r="J62" s="211">
        <f t="shared" si="7"/>
        <v>888800</v>
      </c>
      <c r="K62" s="211">
        <f t="shared" si="7"/>
        <v>935035</v>
      </c>
      <c r="L62" s="211">
        <f t="shared" si="7"/>
        <v>1141056</v>
      </c>
      <c r="M62" s="211">
        <f t="shared" si="7"/>
        <v>1103781</v>
      </c>
      <c r="N62" s="211">
        <f t="shared" si="7"/>
        <v>1376622</v>
      </c>
      <c r="O62" s="211">
        <f t="shared" si="7"/>
        <v>1274579</v>
      </c>
      <c r="P62" s="211">
        <f t="shared" si="7"/>
        <v>1260298</v>
      </c>
      <c r="Q62" s="211">
        <f t="shared" si="7"/>
        <v>1190399</v>
      </c>
      <c r="R62" s="211">
        <f t="shared" si="7"/>
        <v>1279334</v>
      </c>
      <c r="S62" s="211">
        <f t="shared" si="7"/>
        <v>1478458</v>
      </c>
      <c r="T62" s="45"/>
    </row>
    <row r="63" spans="2:20" x14ac:dyDescent="0.25">
      <c r="B63" s="80"/>
      <c r="C63" s="82"/>
      <c r="D63" s="211">
        <f t="shared" ref="D63:S63" si="8">SUM(D10:D15)-D62</f>
        <v>0</v>
      </c>
      <c r="E63" s="211">
        <f t="shared" si="8"/>
        <v>0</v>
      </c>
      <c r="F63" s="211">
        <f t="shared" si="8"/>
        <v>0</v>
      </c>
      <c r="G63" s="211">
        <f t="shared" si="8"/>
        <v>0</v>
      </c>
      <c r="H63" s="211">
        <f t="shared" si="8"/>
        <v>0</v>
      </c>
      <c r="I63" s="211">
        <f t="shared" si="8"/>
        <v>0</v>
      </c>
      <c r="J63" s="211">
        <f t="shared" si="8"/>
        <v>0</v>
      </c>
      <c r="K63" s="211">
        <f t="shared" si="8"/>
        <v>0</v>
      </c>
      <c r="L63" s="211">
        <f t="shared" si="8"/>
        <v>0</v>
      </c>
      <c r="M63" s="211">
        <f t="shared" si="8"/>
        <v>0</v>
      </c>
      <c r="N63" s="211">
        <f t="shared" si="8"/>
        <v>0</v>
      </c>
      <c r="O63" s="211">
        <f t="shared" si="8"/>
        <v>0</v>
      </c>
      <c r="P63" s="211">
        <f t="shared" si="8"/>
        <v>0</v>
      </c>
      <c r="Q63" s="211">
        <f t="shared" si="8"/>
        <v>0</v>
      </c>
      <c r="R63" s="211">
        <f t="shared" si="8"/>
        <v>0</v>
      </c>
      <c r="S63" s="211">
        <f t="shared" si="8"/>
        <v>0</v>
      </c>
      <c r="T63" s="45"/>
    </row>
    <row r="64" spans="2:20" x14ac:dyDescent="0.25">
      <c r="B64" s="80"/>
      <c r="C64" s="79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3"/>
    </row>
    <row r="65" spans="2:19" x14ac:dyDescent="0.25">
      <c r="B65" s="80"/>
      <c r="C65" s="79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3"/>
    </row>
    <row r="66" spans="2:19" x14ac:dyDescent="0.25">
      <c r="B66" s="6"/>
      <c r="C66" s="71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6"/>
      <c r="S66" s="45"/>
    </row>
    <row r="67" spans="2:19" x14ac:dyDescent="0.25">
      <c r="B67" s="6"/>
      <c r="C67" s="71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6"/>
      <c r="S67" s="45"/>
    </row>
    <row r="68" spans="2:19" x14ac:dyDescent="0.25">
      <c r="B68" s="45"/>
      <c r="C68" s="71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45"/>
      <c r="S68" s="45"/>
    </row>
    <row r="69" spans="2:19" x14ac:dyDescent="0.25">
      <c r="B69" s="45"/>
      <c r="C69" s="71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45"/>
      <c r="S69" s="45"/>
    </row>
    <row r="70" spans="2:19" x14ac:dyDescent="0.25">
      <c r="B70" s="45"/>
      <c r="C70" s="71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45"/>
      <c r="S70" s="45"/>
    </row>
    <row r="71" spans="2:19" x14ac:dyDescent="0.25">
      <c r="B71" s="45"/>
      <c r="C71" s="71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45"/>
      <c r="S71" s="45"/>
    </row>
    <row r="72" spans="2:19" x14ac:dyDescent="0.25">
      <c r="B72" s="45"/>
      <c r="C72" s="71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45"/>
      <c r="S72" s="45"/>
    </row>
    <row r="73" spans="2:19" x14ac:dyDescent="0.25">
      <c r="B73" s="4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45"/>
      <c r="S73" s="45"/>
    </row>
    <row r="74" spans="2:19" x14ac:dyDescent="0.25">
      <c r="B74" s="4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45"/>
      <c r="S74" s="45"/>
    </row>
    <row r="75" spans="2:19" x14ac:dyDescent="0.25">
      <c r="B75" s="4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45"/>
      <c r="S75" s="45"/>
    </row>
    <row r="76" spans="2:19" x14ac:dyDescent="0.25">
      <c r="B76" s="4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45"/>
      <c r="S76" s="45"/>
    </row>
    <row r="77" spans="2:19" x14ac:dyDescent="0.25">
      <c r="B77" s="4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45"/>
      <c r="S77" s="45"/>
    </row>
    <row r="78" spans="2:19" x14ac:dyDescent="0.25">
      <c r="B78" s="45"/>
      <c r="C78" s="26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45"/>
      <c r="S78" s="45"/>
    </row>
    <row r="79" spans="2:19" ht="39.75" customHeight="1" x14ac:dyDescent="0.25">
      <c r="B79" s="4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45"/>
      <c r="S79" s="45"/>
    </row>
    <row r="80" spans="2:19" ht="15.75" customHeight="1" x14ac:dyDescent="0.3">
      <c r="B80" s="89" t="s">
        <v>191</v>
      </c>
    </row>
    <row r="81" spans="2:19" ht="15.75" customHeight="1" x14ac:dyDescent="0.3">
      <c r="B81" s="44"/>
    </row>
    <row r="84" spans="2:19" ht="18" customHeight="1" x14ac:dyDescent="0.25">
      <c r="B84" s="421" t="s">
        <v>284</v>
      </c>
      <c r="C84" s="421"/>
      <c r="D84" s="421"/>
      <c r="E84" s="421"/>
      <c r="F84" s="421"/>
      <c r="G84" s="421"/>
      <c r="H84" s="421"/>
      <c r="I84" s="421"/>
      <c r="J84" s="421"/>
      <c r="K84" s="421"/>
      <c r="L84" s="421"/>
      <c r="M84" s="421"/>
      <c r="N84" s="421"/>
      <c r="O84" s="421"/>
      <c r="P84" s="421"/>
      <c r="Q84" s="421"/>
      <c r="R84" s="421"/>
    </row>
    <row r="85" spans="2:19" x14ac:dyDescent="0.25"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</row>
    <row r="86" spans="2:19" x14ac:dyDescent="0.25"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</row>
    <row r="87" spans="2:19" x14ac:dyDescent="0.25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2:19" x14ac:dyDescent="0.25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2:19" x14ac:dyDescent="0.25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2:19" x14ac:dyDescent="0.25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2:19" x14ac:dyDescent="0.25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2:19" x14ac:dyDescent="0.25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2:19" x14ac:dyDescent="0.25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2:19" x14ac:dyDescent="0.25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2:19" x14ac:dyDescent="0.25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2:19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2:19" x14ac:dyDescent="0.25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2:19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2:19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2:19" x14ac:dyDescent="0.25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2:19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2:19" x14ac:dyDescent="0.25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2:19" x14ac:dyDescent="0.25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2:19" x14ac:dyDescent="0.25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2:19" x14ac:dyDescent="0.25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2:19" x14ac:dyDescent="0.25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2:19" x14ac:dyDescent="0.25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2:19" x14ac:dyDescent="0.25"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</row>
    <row r="109" spans="2:19" x14ac:dyDescent="0.25"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</row>
    <row r="110" spans="2:19" x14ac:dyDescent="0.25"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</row>
    <row r="113" spans="1:19" ht="15" customHeight="1" x14ac:dyDescent="0.25">
      <c r="A113" s="255"/>
      <c r="B113" s="255"/>
      <c r="C113" s="255"/>
      <c r="D113" s="255"/>
      <c r="E113" s="255"/>
      <c r="F113" s="255"/>
      <c r="G113" s="255"/>
      <c r="H113" s="255"/>
      <c r="I113" s="255"/>
      <c r="J113" s="255"/>
      <c r="K113" s="255"/>
      <c r="L113" s="255"/>
      <c r="M113" s="255"/>
      <c r="N113" s="255"/>
      <c r="O113" s="255"/>
      <c r="P113" s="255"/>
      <c r="Q113" s="255"/>
    </row>
    <row r="114" spans="1:19" ht="18" customHeight="1" x14ac:dyDescent="0.25">
      <c r="B114" s="421" t="s">
        <v>283</v>
      </c>
      <c r="C114" s="421"/>
      <c r="D114" s="421"/>
      <c r="E114" s="421"/>
      <c r="F114" s="421"/>
      <c r="G114" s="421"/>
      <c r="H114" s="421"/>
      <c r="I114" s="421"/>
      <c r="J114" s="421"/>
      <c r="K114" s="421"/>
      <c r="L114" s="421"/>
      <c r="M114" s="421"/>
      <c r="N114" s="421"/>
      <c r="O114" s="421"/>
      <c r="P114" s="421"/>
      <c r="Q114" s="421"/>
      <c r="R114" s="421"/>
    </row>
    <row r="115" spans="1:19" x14ac:dyDescent="0.25"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</row>
    <row r="116" spans="1:19" x14ac:dyDescent="0.25"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</row>
    <row r="117" spans="1:19" x14ac:dyDescent="0.25"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</row>
    <row r="118" spans="1:19" x14ac:dyDescent="0.25"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</row>
    <row r="119" spans="1:19" x14ac:dyDescent="0.25"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</row>
    <row r="120" spans="1:19" x14ac:dyDescent="0.25"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</row>
    <row r="121" spans="1:19" x14ac:dyDescent="0.25"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</row>
    <row r="122" spans="1:19" x14ac:dyDescent="0.25"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</row>
    <row r="123" spans="1:19" x14ac:dyDescent="0.25"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</row>
    <row r="124" spans="1:19" x14ac:dyDescent="0.25"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</row>
    <row r="125" spans="1:19" x14ac:dyDescent="0.25"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</row>
    <row r="126" spans="1:19" x14ac:dyDescent="0.25"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</row>
    <row r="127" spans="1:19" x14ac:dyDescent="0.25"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</row>
    <row r="128" spans="1:19" x14ac:dyDescent="0.25"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</row>
    <row r="129" spans="2:19" x14ac:dyDescent="0.25"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</row>
    <row r="130" spans="2:19" x14ac:dyDescent="0.25"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</row>
    <row r="131" spans="2:19" x14ac:dyDescent="0.25"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</row>
    <row r="132" spans="2:19" x14ac:dyDescent="0.25"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</row>
    <row r="133" spans="2:19" x14ac:dyDescent="0.25"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</row>
    <row r="134" spans="2:19" x14ac:dyDescent="0.25"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</row>
    <row r="135" spans="2:19" x14ac:dyDescent="0.25"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</row>
    <row r="136" spans="2:19" x14ac:dyDescent="0.25"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</row>
    <row r="137" spans="2:19" x14ac:dyDescent="0.25"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</row>
    <row r="138" spans="2:19" x14ac:dyDescent="0.25"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</row>
    <row r="139" spans="2:19" x14ac:dyDescent="0.25"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</row>
    <row r="140" spans="2:19" x14ac:dyDescent="0.25"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</row>
    <row r="144" spans="2:19" ht="18" customHeight="1" x14ac:dyDescent="0.25">
      <c r="B144" s="421" t="s">
        <v>282</v>
      </c>
      <c r="C144" s="421"/>
      <c r="D144" s="421"/>
      <c r="E144" s="421"/>
      <c r="F144" s="421"/>
      <c r="G144" s="421"/>
      <c r="H144" s="421"/>
      <c r="I144" s="421"/>
      <c r="J144" s="421"/>
      <c r="K144" s="421"/>
      <c r="L144" s="421"/>
      <c r="M144" s="421"/>
      <c r="N144" s="421"/>
      <c r="O144" s="421"/>
      <c r="P144" s="421"/>
      <c r="Q144" s="421"/>
      <c r="R144" s="421"/>
    </row>
    <row r="145" spans="2:19" x14ac:dyDescent="0.25"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</row>
    <row r="146" spans="2:19" x14ac:dyDescent="0.25"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</row>
    <row r="147" spans="2:19" x14ac:dyDescent="0.25"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</row>
    <row r="148" spans="2:19" x14ac:dyDescent="0.25"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</row>
    <row r="149" spans="2:19" x14ac:dyDescent="0.25"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</row>
    <row r="150" spans="2:19" x14ac:dyDescent="0.25"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</row>
    <row r="151" spans="2:19" x14ac:dyDescent="0.25"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</row>
    <row r="152" spans="2:19" x14ac:dyDescent="0.25"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</row>
    <row r="153" spans="2:19" x14ac:dyDescent="0.25"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</row>
    <row r="154" spans="2:19" x14ac:dyDescent="0.25"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</row>
    <row r="155" spans="2:19" x14ac:dyDescent="0.25"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</row>
    <row r="156" spans="2:19" x14ac:dyDescent="0.25"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</row>
    <row r="157" spans="2:19" x14ac:dyDescent="0.25"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</row>
    <row r="158" spans="2:19" x14ac:dyDescent="0.25"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</row>
    <row r="159" spans="2:19" x14ac:dyDescent="0.25"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</row>
    <row r="160" spans="2:19" x14ac:dyDescent="0.25"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</row>
    <row r="161" spans="2:19" x14ac:dyDescent="0.25"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</row>
    <row r="162" spans="2:19" x14ac:dyDescent="0.25"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</row>
    <row r="163" spans="2:19" x14ac:dyDescent="0.25"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</row>
    <row r="164" spans="2:19" x14ac:dyDescent="0.25"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</row>
    <row r="165" spans="2:19" x14ac:dyDescent="0.25"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</row>
    <row r="166" spans="2:19" x14ac:dyDescent="0.25"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</row>
    <row r="167" spans="2:19" x14ac:dyDescent="0.25"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</row>
    <row r="168" spans="2:19" x14ac:dyDescent="0.25"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</row>
    <row r="169" spans="2:19" x14ac:dyDescent="0.25"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</row>
    <row r="170" spans="2:19" x14ac:dyDescent="0.25"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</row>
    <row r="171" spans="2:19" ht="15.75" customHeight="1" x14ac:dyDescent="0.3">
      <c r="B171" s="89" t="s">
        <v>319</v>
      </c>
    </row>
    <row r="172" spans="2:19" ht="15.75" customHeight="1" x14ac:dyDescent="0.3">
      <c r="B172" s="44" t="s">
        <v>56</v>
      </c>
    </row>
  </sheetData>
  <sheetProtection selectLockedCells="1" selectUnlockedCells="1"/>
  <mergeCells count="16">
    <mergeCell ref="B23:B25"/>
    <mergeCell ref="B114:R114"/>
    <mergeCell ref="B144:R144"/>
    <mergeCell ref="B3:R3"/>
    <mergeCell ref="B4:R4"/>
    <mergeCell ref="B5:N5"/>
    <mergeCell ref="B7:R7"/>
    <mergeCell ref="B30:R30"/>
    <mergeCell ref="B8:C8"/>
    <mergeCell ref="B9:C9"/>
    <mergeCell ref="B53:R53"/>
    <mergeCell ref="B84:R84"/>
    <mergeCell ref="B28:F28"/>
    <mergeCell ref="B10:B15"/>
    <mergeCell ref="B16:B19"/>
    <mergeCell ref="B20:B22"/>
  </mergeCells>
  <conditionalFormatting sqref="H32">
    <cfRule type="cellIs" dxfId="20" priority="4" operator="notEqual">
      <formula>0</formula>
    </cfRule>
  </conditionalFormatting>
  <conditionalFormatting sqref="J32">
    <cfRule type="cellIs" dxfId="19" priority="2" operator="notEqual">
      <formula>0</formula>
    </cfRule>
  </conditionalFormatting>
  <conditionalFormatting sqref="D63:S63">
    <cfRule type="cellIs" dxfId="18" priority="1" operator="notEqual">
      <formula>0</formula>
    </cfRule>
  </conditionalFormatting>
  <hyperlinks>
    <hyperlink ref="B6" location="Indice!A1" display="Índice"/>
    <hyperlink ref="S6" location="'3.1.2_EROG PRIV NA'!A1" display="Siguiente"/>
    <hyperlink ref="R6" location="'2.5_FINANC_PCC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166"/>
  <sheetViews>
    <sheetView showGridLines="0" showZeros="0" zoomScale="60" zoomScaleNormal="60" zoomScaleSheetLayoutView="100" workbookViewId="0">
      <pane ySplit="6" topLeftCell="A7" activePane="bottomLeft" state="frozen"/>
      <selection pane="bottomLeft" activeCell="S6" sqref="S6"/>
    </sheetView>
  </sheetViews>
  <sheetFormatPr baseColWidth="10" defaultRowHeight="15" x14ac:dyDescent="0.25"/>
  <cols>
    <col min="1" max="1" width="2" customWidth="1"/>
    <col min="2" max="2" width="26.7109375" customWidth="1"/>
    <col min="3" max="3" width="44.7109375" customWidth="1"/>
    <col min="4" max="19" width="14.85546875" customWidth="1"/>
    <col min="20" max="249" width="11.42578125" customWidth="1"/>
    <col min="250" max="250" width="2.7109375" customWidth="1"/>
    <col min="251" max="251" width="5.5703125" customWidth="1"/>
    <col min="252" max="252" width="14.5703125" customWidth="1"/>
    <col min="253" max="253" width="11.85546875" customWidth="1"/>
    <col min="254" max="256" width="15.7109375" customWidth="1"/>
  </cols>
  <sheetData>
    <row r="1" spans="2:21" ht="84.75" customHeight="1" x14ac:dyDescent="0.25"/>
    <row r="2" spans="2:21" ht="31.9" customHeight="1" x14ac:dyDescent="0.25"/>
    <row r="3" spans="2:21" ht="26.45" customHeight="1" x14ac:dyDescent="0.25">
      <c r="B3" s="424" t="s">
        <v>96</v>
      </c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  <c r="P3" s="424"/>
      <c r="Q3" s="424"/>
      <c r="R3" s="424"/>
    </row>
    <row r="4" spans="2:21" ht="41.25" customHeight="1" x14ac:dyDescent="0.25">
      <c r="B4" s="421" t="s">
        <v>285</v>
      </c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421"/>
    </row>
    <row r="5" spans="2:21" ht="3.6" customHeight="1" x14ac:dyDescent="0.25">
      <c r="B5" s="420"/>
      <c r="C5" s="420"/>
      <c r="D5" s="420"/>
      <c r="E5" s="420"/>
      <c r="F5" s="420"/>
      <c r="G5" s="420"/>
      <c r="H5" s="420"/>
      <c r="I5" s="420"/>
      <c r="J5" s="420"/>
      <c r="K5" s="420"/>
      <c r="L5" s="420"/>
      <c r="M5" s="420"/>
      <c r="N5" s="420"/>
    </row>
    <row r="6" spans="2:21" ht="23.25" customHeight="1" x14ac:dyDescent="0.25">
      <c r="B6" s="56" t="s">
        <v>38</v>
      </c>
      <c r="C6" s="56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R6" s="306" t="s">
        <v>74</v>
      </c>
      <c r="S6" s="306" t="s">
        <v>75</v>
      </c>
    </row>
    <row r="7" spans="2:21" ht="21.6" customHeight="1" x14ac:dyDescent="0.25">
      <c r="B7" s="422" t="s">
        <v>52</v>
      </c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2"/>
      <c r="N7" s="422"/>
      <c r="O7" s="422"/>
      <c r="P7" s="422"/>
      <c r="Q7" s="422"/>
      <c r="R7" s="422"/>
    </row>
    <row r="8" spans="2:21" ht="33" customHeight="1" x14ac:dyDescent="0.25">
      <c r="B8" s="438" t="s">
        <v>40</v>
      </c>
      <c r="C8" s="439"/>
      <c r="D8" s="28">
        <v>2007</v>
      </c>
      <c r="E8" s="28">
        <v>2008</v>
      </c>
      <c r="F8" s="28">
        <v>2009</v>
      </c>
      <c r="G8" s="28">
        <v>2010</v>
      </c>
      <c r="H8" s="28">
        <v>2011</v>
      </c>
      <c r="I8" s="28">
        <v>2012</v>
      </c>
      <c r="J8" s="28">
        <v>2013</v>
      </c>
      <c r="K8" s="28">
        <v>2014</v>
      </c>
      <c r="L8" s="28">
        <v>2015</v>
      </c>
      <c r="M8" s="28">
        <v>2016</v>
      </c>
      <c r="N8" s="28">
        <v>2017</v>
      </c>
      <c r="O8" s="28">
        <v>2018</v>
      </c>
      <c r="P8" s="28">
        <v>2019</v>
      </c>
      <c r="Q8" s="28">
        <v>2020</v>
      </c>
      <c r="R8" s="28">
        <v>2021</v>
      </c>
      <c r="S8" s="28">
        <v>2022</v>
      </c>
    </row>
    <row r="9" spans="2:21" ht="33" customHeight="1" x14ac:dyDescent="0.25">
      <c r="B9" s="443" t="s">
        <v>460</v>
      </c>
      <c r="C9" s="440"/>
      <c r="D9" s="65">
        <v>668698</v>
      </c>
      <c r="E9" s="65">
        <v>817636</v>
      </c>
      <c r="F9" s="65">
        <v>1006957</v>
      </c>
      <c r="G9" s="65">
        <v>1195784</v>
      </c>
      <c r="H9" s="65">
        <v>1390776</v>
      </c>
      <c r="I9" s="65">
        <v>1579780</v>
      </c>
      <c r="J9" s="65">
        <v>1768824</v>
      </c>
      <c r="K9" s="65">
        <v>1936679</v>
      </c>
      <c r="L9" s="65">
        <v>2150765</v>
      </c>
      <c r="M9" s="65">
        <v>1985598</v>
      </c>
      <c r="N9" s="65">
        <v>1908615</v>
      </c>
      <c r="O9" s="65">
        <v>1978180</v>
      </c>
      <c r="P9" s="65">
        <v>2232941</v>
      </c>
      <c r="Q9" s="65">
        <v>2220357</v>
      </c>
      <c r="R9" s="65">
        <v>2408686</v>
      </c>
      <c r="S9" s="65">
        <v>2622948</v>
      </c>
    </row>
    <row r="10" spans="2:21" ht="33" customHeight="1" x14ac:dyDescent="0.25">
      <c r="B10" s="444" t="s">
        <v>438</v>
      </c>
      <c r="C10" s="298" t="s">
        <v>439</v>
      </c>
      <c r="D10" s="63">
        <v>14607</v>
      </c>
      <c r="E10" s="63">
        <v>18493</v>
      </c>
      <c r="F10" s="63">
        <v>21113</v>
      </c>
      <c r="G10" s="63">
        <v>26992</v>
      </c>
      <c r="H10" s="63">
        <v>32051</v>
      </c>
      <c r="I10" s="63">
        <v>40662</v>
      </c>
      <c r="J10" s="63">
        <v>45052</v>
      </c>
      <c r="K10" s="63">
        <v>45906</v>
      </c>
      <c r="L10" s="63">
        <v>53980</v>
      </c>
      <c r="M10" s="63">
        <v>47437</v>
      </c>
      <c r="N10" s="63">
        <v>50235</v>
      </c>
      <c r="O10" s="63">
        <v>59806</v>
      </c>
      <c r="P10" s="63">
        <v>67531</v>
      </c>
      <c r="Q10" s="63">
        <v>19400</v>
      </c>
      <c r="R10" s="63">
        <v>14510</v>
      </c>
      <c r="S10" s="63">
        <v>14885</v>
      </c>
      <c r="T10" s="264"/>
      <c r="U10" s="264"/>
    </row>
    <row r="11" spans="2:21" ht="33" customHeight="1" x14ac:dyDescent="0.25">
      <c r="B11" s="445" t="s">
        <v>438</v>
      </c>
      <c r="C11" s="298" t="s">
        <v>440</v>
      </c>
      <c r="D11" s="63">
        <v>74304</v>
      </c>
      <c r="E11" s="63">
        <v>85138</v>
      </c>
      <c r="F11" s="63">
        <v>96632</v>
      </c>
      <c r="G11" s="63">
        <v>80111</v>
      </c>
      <c r="H11" s="63">
        <v>106302</v>
      </c>
      <c r="I11" s="63">
        <v>122910</v>
      </c>
      <c r="J11" s="63">
        <v>90449</v>
      </c>
      <c r="K11" s="63">
        <v>83898</v>
      </c>
      <c r="L11" s="63">
        <v>109814</v>
      </c>
      <c r="M11" s="63">
        <v>98951</v>
      </c>
      <c r="N11" s="63">
        <v>83627</v>
      </c>
      <c r="O11" s="63">
        <v>88683</v>
      </c>
      <c r="P11" s="63">
        <v>90509</v>
      </c>
      <c r="Q11" s="63">
        <v>91719</v>
      </c>
      <c r="R11" s="63">
        <v>105680</v>
      </c>
      <c r="S11" s="63">
        <v>121338</v>
      </c>
    </row>
    <row r="12" spans="2:21" ht="33" customHeight="1" x14ac:dyDescent="0.25">
      <c r="B12" s="445" t="s">
        <v>438</v>
      </c>
      <c r="C12" s="298" t="s">
        <v>441</v>
      </c>
      <c r="D12" s="63">
        <v>1044</v>
      </c>
      <c r="E12" s="63">
        <v>1349</v>
      </c>
      <c r="F12" s="63">
        <v>1764</v>
      </c>
      <c r="G12" s="63">
        <v>2027</v>
      </c>
      <c r="H12" s="63">
        <v>2219</v>
      </c>
      <c r="I12" s="63">
        <v>2239</v>
      </c>
      <c r="J12" s="63">
        <v>2685</v>
      </c>
      <c r="K12" s="63">
        <v>3298</v>
      </c>
      <c r="L12" s="63">
        <v>5101</v>
      </c>
      <c r="M12" s="63">
        <v>3208</v>
      </c>
      <c r="N12" s="63">
        <v>2831</v>
      </c>
      <c r="O12" s="63">
        <v>1811</v>
      </c>
      <c r="P12" s="63">
        <v>1692</v>
      </c>
      <c r="Q12" s="63">
        <v>3605</v>
      </c>
      <c r="R12" s="63">
        <v>3524</v>
      </c>
      <c r="S12" s="63">
        <v>4009</v>
      </c>
    </row>
    <row r="13" spans="2:21" ht="33" customHeight="1" x14ac:dyDescent="0.25">
      <c r="B13" s="445" t="s">
        <v>438</v>
      </c>
      <c r="C13" s="298" t="s">
        <v>442</v>
      </c>
      <c r="D13" s="63">
        <v>830</v>
      </c>
      <c r="E13" s="63">
        <v>1075</v>
      </c>
      <c r="F13" s="63">
        <v>1417</v>
      </c>
      <c r="G13" s="63">
        <v>1615</v>
      </c>
      <c r="H13" s="63">
        <v>1763</v>
      </c>
      <c r="I13" s="63">
        <v>1743</v>
      </c>
      <c r="J13" s="63">
        <v>2109</v>
      </c>
      <c r="K13" s="63">
        <v>2625</v>
      </c>
      <c r="L13" s="63">
        <v>4128</v>
      </c>
      <c r="M13" s="63">
        <v>2541</v>
      </c>
      <c r="N13" s="63">
        <v>2209</v>
      </c>
      <c r="O13" s="63">
        <v>1562</v>
      </c>
      <c r="P13" s="63">
        <v>1185</v>
      </c>
      <c r="Q13" s="63">
        <v>1083</v>
      </c>
      <c r="R13" s="63">
        <v>1166</v>
      </c>
      <c r="S13" s="63">
        <v>1299</v>
      </c>
    </row>
    <row r="14" spans="2:21" ht="33" customHeight="1" x14ac:dyDescent="0.25">
      <c r="B14" s="446" t="s">
        <v>438</v>
      </c>
      <c r="C14" s="298" t="s">
        <v>444</v>
      </c>
      <c r="D14" s="63">
        <v>63739</v>
      </c>
      <c r="E14" s="63">
        <v>80456</v>
      </c>
      <c r="F14" s="63">
        <v>91956</v>
      </c>
      <c r="G14" s="63">
        <v>104390</v>
      </c>
      <c r="H14" s="63">
        <v>119035</v>
      </c>
      <c r="I14" s="63">
        <v>146088</v>
      </c>
      <c r="J14" s="63">
        <v>154492</v>
      </c>
      <c r="K14" s="63">
        <v>167867</v>
      </c>
      <c r="L14" s="63">
        <v>189220</v>
      </c>
      <c r="M14" s="63">
        <v>211101</v>
      </c>
      <c r="N14" s="63">
        <v>224562</v>
      </c>
      <c r="O14" s="63">
        <v>142813</v>
      </c>
      <c r="P14" s="63">
        <v>164466</v>
      </c>
      <c r="Q14" s="63">
        <v>140726</v>
      </c>
      <c r="R14" s="63">
        <v>155107</v>
      </c>
      <c r="S14" s="63">
        <v>154805</v>
      </c>
    </row>
    <row r="15" spans="2:21" ht="33" customHeight="1" x14ac:dyDescent="0.25">
      <c r="B15" s="441" t="s">
        <v>445</v>
      </c>
      <c r="C15" s="298" t="s">
        <v>461</v>
      </c>
      <c r="D15" s="63">
        <v>45694</v>
      </c>
      <c r="E15" s="63">
        <v>50686</v>
      </c>
      <c r="F15" s="63">
        <v>56808</v>
      </c>
      <c r="G15" s="63">
        <v>46558</v>
      </c>
      <c r="H15" s="63">
        <v>60418</v>
      </c>
      <c r="I15" s="63">
        <v>66978</v>
      </c>
      <c r="J15" s="63">
        <v>55574</v>
      </c>
      <c r="K15" s="63">
        <v>59212</v>
      </c>
      <c r="L15" s="63">
        <v>61999</v>
      </c>
      <c r="M15" s="63">
        <v>71907</v>
      </c>
      <c r="N15" s="63">
        <v>60302</v>
      </c>
      <c r="O15" s="63">
        <v>69597</v>
      </c>
      <c r="P15" s="63">
        <v>75789</v>
      </c>
      <c r="Q15" s="63">
        <v>83351</v>
      </c>
      <c r="R15" s="63">
        <v>95799</v>
      </c>
      <c r="S15" s="63">
        <v>107347</v>
      </c>
    </row>
    <row r="16" spans="2:21" ht="33" customHeight="1" x14ac:dyDescent="0.25">
      <c r="B16" s="441" t="s">
        <v>445</v>
      </c>
      <c r="C16" s="298" t="s">
        <v>446</v>
      </c>
      <c r="D16" s="63">
        <v>32215</v>
      </c>
      <c r="E16" s="63">
        <v>40844</v>
      </c>
      <c r="F16" s="63">
        <v>47105</v>
      </c>
      <c r="G16" s="63">
        <v>59727</v>
      </c>
      <c r="H16" s="63">
        <v>70531</v>
      </c>
      <c r="I16" s="63">
        <v>88253</v>
      </c>
      <c r="J16" s="63">
        <v>98222</v>
      </c>
      <c r="K16" s="63">
        <v>101288</v>
      </c>
      <c r="L16" s="63">
        <v>149555</v>
      </c>
      <c r="M16" s="63">
        <v>125766</v>
      </c>
      <c r="N16" s="63">
        <v>125423</v>
      </c>
      <c r="O16" s="63">
        <v>129902</v>
      </c>
      <c r="P16" s="63">
        <v>142334</v>
      </c>
      <c r="Q16" s="63">
        <v>176821</v>
      </c>
      <c r="R16" s="63">
        <v>198393</v>
      </c>
      <c r="S16" s="63">
        <v>224739</v>
      </c>
    </row>
    <row r="17" spans="2:21" ht="33" customHeight="1" x14ac:dyDescent="0.25">
      <c r="B17" s="441" t="s">
        <v>445</v>
      </c>
      <c r="C17" s="298" t="s">
        <v>447</v>
      </c>
      <c r="D17" s="63">
        <v>10100</v>
      </c>
      <c r="E17" s="63">
        <v>12785</v>
      </c>
      <c r="F17" s="63">
        <v>14550</v>
      </c>
      <c r="G17" s="63">
        <v>18645</v>
      </c>
      <c r="H17" s="63">
        <v>22178</v>
      </c>
      <c r="I17" s="63">
        <v>28249</v>
      </c>
      <c r="J17" s="63">
        <v>31259</v>
      </c>
      <c r="K17" s="63">
        <v>31747</v>
      </c>
      <c r="L17" s="63">
        <v>47847</v>
      </c>
      <c r="M17" s="63">
        <v>39982</v>
      </c>
      <c r="N17" s="63">
        <v>39857</v>
      </c>
      <c r="O17" s="63">
        <v>42776</v>
      </c>
      <c r="P17" s="63">
        <v>54942</v>
      </c>
      <c r="Q17" s="63">
        <v>60533</v>
      </c>
      <c r="R17" s="63">
        <v>67661</v>
      </c>
      <c r="S17" s="63">
        <v>76286</v>
      </c>
    </row>
    <row r="18" spans="2:21" ht="33" customHeight="1" x14ac:dyDescent="0.25">
      <c r="B18" s="441" t="s">
        <v>445</v>
      </c>
      <c r="C18" s="298" t="s">
        <v>462</v>
      </c>
      <c r="D18" s="63">
        <v>567</v>
      </c>
      <c r="E18" s="63">
        <v>730</v>
      </c>
      <c r="F18" s="63">
        <v>915</v>
      </c>
      <c r="G18" s="63">
        <v>1087</v>
      </c>
      <c r="H18" s="63">
        <v>1220</v>
      </c>
      <c r="I18" s="63">
        <v>1330</v>
      </c>
      <c r="J18" s="63">
        <v>1553</v>
      </c>
      <c r="K18" s="63">
        <v>1792</v>
      </c>
      <c r="L18" s="63">
        <v>1933</v>
      </c>
      <c r="M18" s="63">
        <v>1571</v>
      </c>
      <c r="N18" s="63">
        <v>1364</v>
      </c>
      <c r="O18" s="63">
        <v>2464</v>
      </c>
      <c r="P18" s="63">
        <v>1375</v>
      </c>
      <c r="Q18" s="63">
        <v>925</v>
      </c>
      <c r="R18" s="63">
        <v>1033</v>
      </c>
      <c r="S18" s="63">
        <v>1085</v>
      </c>
    </row>
    <row r="19" spans="2:21" ht="33" customHeight="1" x14ac:dyDescent="0.25">
      <c r="B19" s="441" t="s">
        <v>445</v>
      </c>
      <c r="C19" s="298" t="s">
        <v>448</v>
      </c>
      <c r="D19" s="63">
        <v>19724</v>
      </c>
      <c r="E19" s="63">
        <v>23559</v>
      </c>
      <c r="F19" s="63">
        <v>32047</v>
      </c>
      <c r="G19" s="63">
        <v>42444</v>
      </c>
      <c r="H19" s="63">
        <v>48598</v>
      </c>
      <c r="I19" s="63">
        <v>54624</v>
      </c>
      <c r="J19" s="63">
        <v>65887</v>
      </c>
      <c r="K19" s="63">
        <v>73154</v>
      </c>
      <c r="L19" s="63">
        <v>66990</v>
      </c>
      <c r="M19" s="63">
        <v>76918</v>
      </c>
      <c r="N19" s="63">
        <v>73549</v>
      </c>
      <c r="O19" s="63">
        <v>89903</v>
      </c>
      <c r="P19" s="63">
        <v>92000</v>
      </c>
      <c r="Q19" s="63">
        <v>93254</v>
      </c>
      <c r="R19" s="63">
        <v>91904</v>
      </c>
      <c r="S19" s="63">
        <v>92066</v>
      </c>
    </row>
    <row r="20" spans="2:21" ht="33" customHeight="1" x14ac:dyDescent="0.25">
      <c r="B20" s="441" t="s">
        <v>445</v>
      </c>
      <c r="C20" s="298" t="s">
        <v>449</v>
      </c>
      <c r="D20" s="63">
        <v>68609</v>
      </c>
      <c r="E20" s="63">
        <v>81657</v>
      </c>
      <c r="F20" s="63">
        <v>111152</v>
      </c>
      <c r="G20" s="63">
        <v>148178</v>
      </c>
      <c r="H20" s="63">
        <v>170034</v>
      </c>
      <c r="I20" s="63">
        <v>192142</v>
      </c>
      <c r="J20" s="63">
        <v>231644</v>
      </c>
      <c r="K20" s="63">
        <v>255988</v>
      </c>
      <c r="L20" s="63">
        <v>294124</v>
      </c>
      <c r="M20" s="63">
        <v>236310</v>
      </c>
      <c r="N20" s="63">
        <v>205827</v>
      </c>
      <c r="O20" s="63">
        <v>180259</v>
      </c>
      <c r="P20" s="63">
        <v>191735</v>
      </c>
      <c r="Q20" s="63">
        <v>233702</v>
      </c>
      <c r="R20" s="63">
        <v>207999</v>
      </c>
      <c r="S20" s="63">
        <v>234956</v>
      </c>
      <c r="T20" s="264"/>
      <c r="U20" s="264"/>
    </row>
    <row r="21" spans="2:21" ht="33" customHeight="1" x14ac:dyDescent="0.25">
      <c r="B21" s="441" t="s">
        <v>450</v>
      </c>
      <c r="C21" s="298" t="s">
        <v>451</v>
      </c>
      <c r="D21" s="63">
        <v>39243</v>
      </c>
      <c r="E21" s="63">
        <v>49745</v>
      </c>
      <c r="F21" s="63">
        <v>57253</v>
      </c>
      <c r="G21" s="63">
        <v>72715</v>
      </c>
      <c r="H21" s="63">
        <v>85957</v>
      </c>
      <c r="I21" s="63">
        <v>107854</v>
      </c>
      <c r="J21" s="63">
        <v>119934</v>
      </c>
      <c r="K21" s="63">
        <v>123384</v>
      </c>
      <c r="L21" s="63">
        <v>158503</v>
      </c>
      <c r="M21" s="63">
        <v>172145</v>
      </c>
      <c r="N21" s="63">
        <v>168860</v>
      </c>
      <c r="O21" s="63">
        <v>206912</v>
      </c>
      <c r="P21" s="63">
        <v>227771</v>
      </c>
      <c r="Q21" s="63">
        <v>230538</v>
      </c>
      <c r="R21" s="63">
        <v>259078</v>
      </c>
      <c r="S21" s="63">
        <v>280446</v>
      </c>
    </row>
    <row r="22" spans="2:21" ht="33" customHeight="1" x14ac:dyDescent="0.25">
      <c r="B22" s="441" t="s">
        <v>450</v>
      </c>
      <c r="C22" s="298" t="s">
        <v>452</v>
      </c>
      <c r="D22" s="63">
        <v>79755</v>
      </c>
      <c r="E22" s="63">
        <v>101213</v>
      </c>
      <c r="F22" s="63">
        <v>136382</v>
      </c>
      <c r="G22" s="63">
        <v>160626</v>
      </c>
      <c r="H22" s="63">
        <v>176279</v>
      </c>
      <c r="I22" s="63">
        <v>176854</v>
      </c>
      <c r="J22" s="63">
        <v>215859</v>
      </c>
      <c r="K22" s="63">
        <v>264281</v>
      </c>
      <c r="L22" s="63">
        <v>250703</v>
      </c>
      <c r="M22" s="63">
        <v>328124</v>
      </c>
      <c r="N22" s="63">
        <v>288063</v>
      </c>
      <c r="O22" s="63">
        <v>297082</v>
      </c>
      <c r="P22" s="63">
        <v>316536</v>
      </c>
      <c r="Q22" s="63">
        <v>330429</v>
      </c>
      <c r="R22" s="63">
        <v>341947</v>
      </c>
      <c r="S22" s="63">
        <v>441897</v>
      </c>
    </row>
    <row r="23" spans="2:21" ht="33" customHeight="1" x14ac:dyDescent="0.25">
      <c r="B23" s="441" t="s">
        <v>450</v>
      </c>
      <c r="C23" s="298" t="s">
        <v>453</v>
      </c>
      <c r="D23" s="63">
        <v>124427</v>
      </c>
      <c r="E23" s="63">
        <v>147976</v>
      </c>
      <c r="F23" s="63">
        <v>201447</v>
      </c>
      <c r="G23" s="63">
        <v>268943</v>
      </c>
      <c r="H23" s="63">
        <v>308767</v>
      </c>
      <c r="I23" s="63">
        <v>349322</v>
      </c>
      <c r="J23" s="63">
        <v>421091</v>
      </c>
      <c r="K23" s="63">
        <v>464870</v>
      </c>
      <c r="L23" s="63">
        <v>442160</v>
      </c>
      <c r="M23" s="63">
        <v>321981</v>
      </c>
      <c r="N23" s="63">
        <v>324048</v>
      </c>
      <c r="O23" s="63">
        <v>385287</v>
      </c>
      <c r="P23" s="63">
        <v>505100</v>
      </c>
      <c r="Q23" s="63">
        <v>380252</v>
      </c>
      <c r="R23" s="63">
        <v>450639</v>
      </c>
      <c r="S23" s="63">
        <v>434016</v>
      </c>
    </row>
    <row r="24" spans="2:21" ht="33" customHeight="1" x14ac:dyDescent="0.25">
      <c r="B24" s="441" t="s">
        <v>463</v>
      </c>
      <c r="C24" s="298" t="s">
        <v>464</v>
      </c>
      <c r="D24" s="63">
        <v>46900</v>
      </c>
      <c r="E24" s="63">
        <v>63372</v>
      </c>
      <c r="F24" s="63">
        <v>75280</v>
      </c>
      <c r="G24" s="63">
        <v>92979</v>
      </c>
      <c r="H24" s="63">
        <v>104825</v>
      </c>
      <c r="I24" s="63">
        <v>128119</v>
      </c>
      <c r="J24" s="63">
        <v>150497</v>
      </c>
      <c r="K24" s="63">
        <v>162060</v>
      </c>
      <c r="L24" s="63">
        <v>146651</v>
      </c>
      <c r="M24" s="63">
        <v>136220</v>
      </c>
      <c r="N24" s="63">
        <v>142291</v>
      </c>
      <c r="O24" s="63">
        <v>158525</v>
      </c>
      <c r="P24" s="63">
        <v>169306</v>
      </c>
      <c r="Q24" s="63">
        <v>234456</v>
      </c>
      <c r="R24" s="63">
        <v>282898</v>
      </c>
      <c r="S24" s="63">
        <v>264645</v>
      </c>
    </row>
    <row r="25" spans="2:21" ht="33" customHeight="1" x14ac:dyDescent="0.25">
      <c r="B25" s="441" t="s">
        <v>463</v>
      </c>
      <c r="C25" s="299" t="s">
        <v>465</v>
      </c>
      <c r="D25" s="63">
        <v>12596</v>
      </c>
      <c r="E25" s="63">
        <v>14253</v>
      </c>
      <c r="F25" s="63">
        <v>20085</v>
      </c>
      <c r="G25" s="63">
        <v>20633</v>
      </c>
      <c r="H25" s="63">
        <v>28425</v>
      </c>
      <c r="I25" s="63">
        <v>20830</v>
      </c>
      <c r="J25" s="63">
        <v>30832</v>
      </c>
      <c r="K25" s="63">
        <v>36405</v>
      </c>
      <c r="L25" s="63">
        <v>44463</v>
      </c>
      <c r="M25" s="63">
        <v>45775</v>
      </c>
      <c r="N25" s="63">
        <v>39081</v>
      </c>
      <c r="O25" s="63">
        <v>35844</v>
      </c>
      <c r="P25" s="63">
        <v>41187</v>
      </c>
      <c r="Q25" s="63">
        <v>36628</v>
      </c>
      <c r="R25" s="63">
        <v>42430</v>
      </c>
      <c r="S25" s="63">
        <v>44637</v>
      </c>
    </row>
    <row r="26" spans="2:21" ht="33" customHeight="1" x14ac:dyDescent="0.25">
      <c r="B26" s="441" t="s">
        <v>463</v>
      </c>
      <c r="C26" s="299" t="s">
        <v>466</v>
      </c>
      <c r="D26" s="63">
        <v>9606</v>
      </c>
      <c r="E26" s="63">
        <v>11840</v>
      </c>
      <c r="F26" s="63">
        <v>12886</v>
      </c>
      <c r="G26" s="63">
        <v>14795</v>
      </c>
      <c r="H26" s="63">
        <v>17524</v>
      </c>
      <c r="I26" s="63">
        <v>17988</v>
      </c>
      <c r="J26" s="63">
        <v>18625</v>
      </c>
      <c r="K26" s="63">
        <v>21726</v>
      </c>
      <c r="L26" s="63">
        <v>28452</v>
      </c>
      <c r="M26" s="63">
        <v>30108</v>
      </c>
      <c r="N26" s="63">
        <v>29909</v>
      </c>
      <c r="O26" s="63">
        <v>41087</v>
      </c>
      <c r="P26" s="63">
        <v>41910</v>
      </c>
      <c r="Q26" s="63">
        <v>46491</v>
      </c>
      <c r="R26" s="63">
        <v>44462</v>
      </c>
      <c r="S26" s="63">
        <v>70523</v>
      </c>
    </row>
    <row r="27" spans="2:21" ht="44.45" customHeight="1" x14ac:dyDescent="0.25">
      <c r="B27" s="300" t="s">
        <v>458</v>
      </c>
      <c r="C27" s="299" t="s">
        <v>459</v>
      </c>
      <c r="D27" s="63">
        <v>24738</v>
      </c>
      <c r="E27" s="63">
        <v>32465</v>
      </c>
      <c r="F27" s="63">
        <v>28165</v>
      </c>
      <c r="G27" s="63">
        <v>33319</v>
      </c>
      <c r="H27" s="63">
        <v>34650</v>
      </c>
      <c r="I27" s="63">
        <v>33595</v>
      </c>
      <c r="J27" s="63">
        <v>33060</v>
      </c>
      <c r="K27" s="63">
        <v>37178</v>
      </c>
      <c r="L27" s="63">
        <v>95142</v>
      </c>
      <c r="M27" s="63">
        <v>35553</v>
      </c>
      <c r="N27" s="63">
        <v>46577</v>
      </c>
      <c r="O27" s="63">
        <v>43867</v>
      </c>
      <c r="P27" s="63">
        <v>47573</v>
      </c>
      <c r="Q27" s="63">
        <v>56444</v>
      </c>
      <c r="R27" s="63">
        <v>44456</v>
      </c>
      <c r="S27" s="63">
        <v>53969</v>
      </c>
    </row>
    <row r="28" spans="2:21" ht="33" customHeight="1" x14ac:dyDescent="0.3">
      <c r="B28" s="44" t="s">
        <v>197</v>
      </c>
      <c r="C28" s="44"/>
      <c r="D28" s="44"/>
      <c r="E28" s="44"/>
      <c r="F28" s="44"/>
      <c r="G28" s="297"/>
      <c r="H28" s="297"/>
      <c r="I28" s="297"/>
      <c r="J28" s="297"/>
      <c r="K28" s="297"/>
      <c r="L28" s="297"/>
      <c r="M28" s="297"/>
      <c r="N28" s="297"/>
      <c r="O28" s="297"/>
      <c r="P28" s="297"/>
      <c r="Q28" s="297"/>
      <c r="R28" s="297"/>
    </row>
    <row r="29" spans="2:21" ht="18" customHeight="1" x14ac:dyDescent="0.3">
      <c r="B29" s="419" t="s">
        <v>319</v>
      </c>
      <c r="C29" s="428"/>
      <c r="D29" s="428"/>
      <c r="E29" s="428"/>
      <c r="F29" s="428"/>
      <c r="G29" s="73"/>
      <c r="H29" s="73"/>
      <c r="I29" s="73"/>
    </row>
    <row r="30" spans="2:21" ht="18" customHeight="1" x14ac:dyDescent="0.3">
      <c r="B30" s="61"/>
      <c r="C30" s="206"/>
      <c r="D30" s="206"/>
      <c r="E30" s="206"/>
      <c r="F30" s="206"/>
      <c r="G30" s="73"/>
      <c r="H30" s="73"/>
      <c r="I30" s="73"/>
    </row>
    <row r="31" spans="2:21" ht="33" customHeight="1" x14ac:dyDescent="0.25">
      <c r="B31" s="426" t="s">
        <v>326</v>
      </c>
      <c r="C31" s="426"/>
      <c r="D31" s="426"/>
      <c r="E31" s="426"/>
      <c r="F31" s="426"/>
      <c r="G31" s="426"/>
      <c r="H31" s="426"/>
      <c r="I31" s="426"/>
      <c r="J31" s="426"/>
      <c r="K31" s="426"/>
      <c r="L31" s="426"/>
      <c r="M31" s="426"/>
      <c r="N31" s="426"/>
      <c r="O31" s="426"/>
      <c r="P31" s="426"/>
      <c r="Q31" s="426"/>
      <c r="R31" s="237"/>
    </row>
    <row r="32" spans="2:21" ht="33" customHeight="1" x14ac:dyDescent="0.25">
      <c r="B32" s="256"/>
      <c r="C32" s="256"/>
      <c r="D32" s="257"/>
      <c r="E32" s="257"/>
      <c r="F32" s="256"/>
      <c r="G32" s="256"/>
      <c r="H32" s="258"/>
      <c r="I32" s="259"/>
      <c r="J32" s="258"/>
      <c r="K32" s="259"/>
      <c r="L32" s="294"/>
      <c r="M32" s="294"/>
      <c r="N32" s="257"/>
      <c r="O32" s="257"/>
      <c r="P32" s="257"/>
      <c r="Q32" s="257"/>
      <c r="R32" s="257"/>
      <c r="S32" s="49"/>
    </row>
    <row r="33" spans="2:19" ht="24" customHeight="1" x14ac:dyDescent="0.25">
      <c r="B33" s="256"/>
      <c r="C33" s="256"/>
      <c r="D33" s="55"/>
      <c r="E33" s="267"/>
      <c r="F33" s="267"/>
      <c r="G33" s="267"/>
      <c r="H33" s="267"/>
      <c r="I33" s="267"/>
      <c r="J33" s="267"/>
      <c r="K33" s="267"/>
      <c r="L33" s="267"/>
      <c r="M33" s="295"/>
      <c r="N33" s="257"/>
      <c r="O33" s="257"/>
      <c r="P33" s="257"/>
      <c r="Q33" s="257"/>
      <c r="R33" s="257"/>
      <c r="S33" s="49"/>
    </row>
    <row r="34" spans="2:19" ht="18" customHeight="1" x14ac:dyDescent="0.25">
      <c r="B34" s="256"/>
      <c r="C34" s="256"/>
      <c r="D34" s="49"/>
      <c r="E34" s="250"/>
      <c r="F34" s="250"/>
      <c r="G34" s="250"/>
      <c r="H34" s="288">
        <f>R8</f>
        <v>2021</v>
      </c>
      <c r="I34" s="250"/>
      <c r="J34" s="288">
        <v>2022</v>
      </c>
      <c r="K34" s="49"/>
      <c r="L34" s="266"/>
      <c r="M34" s="295"/>
      <c r="N34" s="257"/>
      <c r="O34" s="257"/>
      <c r="P34" s="257"/>
      <c r="Q34" s="257"/>
      <c r="R34" s="257"/>
      <c r="S34" s="49"/>
    </row>
    <row r="35" spans="2:19" x14ac:dyDescent="0.25">
      <c r="B35" s="256"/>
      <c r="C35" s="256"/>
      <c r="D35" s="49"/>
      <c r="E35" s="76"/>
      <c r="F35" s="288"/>
      <c r="G35" s="288"/>
      <c r="H35" s="289">
        <f>+H36-R9</f>
        <v>0</v>
      </c>
      <c r="I35" s="290"/>
      <c r="J35" s="289">
        <f>+J36-S9</f>
        <v>0</v>
      </c>
      <c r="K35" s="290"/>
      <c r="L35" s="55"/>
      <c r="M35" s="295"/>
      <c r="N35" s="257"/>
      <c r="O35" s="257"/>
      <c r="P35" s="257"/>
      <c r="Q35" s="257"/>
      <c r="R35" s="257"/>
      <c r="S35" s="49"/>
    </row>
    <row r="36" spans="2:19" ht="18" customHeight="1" x14ac:dyDescent="0.25">
      <c r="B36" s="256"/>
      <c r="C36" s="256"/>
      <c r="D36" s="49"/>
      <c r="E36" s="253"/>
      <c r="F36" s="302" t="s">
        <v>59</v>
      </c>
      <c r="G36" s="302"/>
      <c r="H36" s="303">
        <f>SUM(H37:H41)</f>
        <v>2408686</v>
      </c>
      <c r="I36" s="304">
        <f>SUM(I37:I47)</f>
        <v>1</v>
      </c>
      <c r="J36" s="303">
        <f>SUM(J37:J41)</f>
        <v>2622948</v>
      </c>
      <c r="K36" s="304">
        <f>SUM(K37:K47)</f>
        <v>1</v>
      </c>
      <c r="L36" s="267"/>
      <c r="M36" s="262"/>
      <c r="N36" s="257"/>
      <c r="O36" s="257"/>
      <c r="P36" s="257"/>
      <c r="Q36" s="257"/>
      <c r="R36" s="257"/>
      <c r="S36" s="49"/>
    </row>
    <row r="37" spans="2:19" x14ac:dyDescent="0.25">
      <c r="B37" s="256"/>
      <c r="C37" s="256"/>
      <c r="D37" s="49"/>
      <c r="E37" s="305" t="str">
        <f>+B10</f>
        <v>Primer nivel de atención</v>
      </c>
      <c r="F37" s="305"/>
      <c r="G37" s="305"/>
      <c r="H37" s="305">
        <f>SUM(R10:R14)</f>
        <v>279987</v>
      </c>
      <c r="I37" s="293">
        <f>H37/$H$36</f>
        <v>0.1162405560542138</v>
      </c>
      <c r="J37" s="305">
        <f>SUM(S10:S14)</f>
        <v>296336</v>
      </c>
      <c r="K37" s="293">
        <f>+J37/$J$36</f>
        <v>0.11297822145158806</v>
      </c>
      <c r="L37" s="268"/>
      <c r="M37" s="262"/>
      <c r="N37" s="257"/>
      <c r="O37" s="257"/>
      <c r="P37" s="257"/>
      <c r="Q37" s="257"/>
      <c r="R37" s="257"/>
      <c r="S37" s="49"/>
    </row>
    <row r="38" spans="2:19" x14ac:dyDescent="0.25">
      <c r="B38" s="256"/>
      <c r="C38" s="256"/>
      <c r="D38" s="49"/>
      <c r="E38" s="305" t="str">
        <f>+B15</f>
        <v>Segundo nivel de atención</v>
      </c>
      <c r="F38" s="291"/>
      <c r="G38" s="291"/>
      <c r="H38" s="305">
        <f>SUM(R15:R20)</f>
        <v>662789</v>
      </c>
      <c r="I38" s="293">
        <f t="shared" ref="I38:I41" si="0">H38/$H$36</f>
        <v>0.27516621095485255</v>
      </c>
      <c r="J38" s="305">
        <f>SUM(S15:S20)</f>
        <v>736479</v>
      </c>
      <c r="K38" s="293">
        <f t="shared" ref="K38:K40" si="1">+J38/$J$36</f>
        <v>0.28078292059163962</v>
      </c>
      <c r="L38" s="268"/>
      <c r="M38" s="262"/>
      <c r="N38" s="257"/>
      <c r="O38" s="257"/>
      <c r="P38" s="257"/>
      <c r="Q38" s="257"/>
      <c r="R38" s="257"/>
      <c r="S38" s="49"/>
    </row>
    <row r="39" spans="2:19" x14ac:dyDescent="0.25">
      <c r="B39" s="256"/>
      <c r="C39" s="256"/>
      <c r="D39" s="49"/>
      <c r="E39" s="305" t="str">
        <f>+B21</f>
        <v>Tercer nivel de atención</v>
      </c>
      <c r="F39" s="291"/>
      <c r="G39" s="291"/>
      <c r="H39" s="305">
        <f>SUM(R21:R23)</f>
        <v>1051664</v>
      </c>
      <c r="I39" s="293">
        <f t="shared" si="0"/>
        <v>0.43661315754731</v>
      </c>
      <c r="J39" s="305">
        <f>SUM(S21:S23)</f>
        <v>1156359</v>
      </c>
      <c r="K39" s="293">
        <f>+J39/$J$36</f>
        <v>0.4408623426770184</v>
      </c>
      <c r="L39" s="268"/>
      <c r="M39" s="262"/>
      <c r="N39" s="257"/>
      <c r="O39" s="257"/>
      <c r="P39" s="257"/>
      <c r="Q39" s="257"/>
      <c r="R39" s="257"/>
      <c r="S39" s="49"/>
    </row>
    <row r="40" spans="2:19" ht="21.75" customHeight="1" x14ac:dyDescent="0.25">
      <c r="B40" s="256"/>
      <c r="C40" s="256"/>
      <c r="D40" s="49"/>
      <c r="E40" s="305" t="str">
        <f>+B24</f>
        <v>Otros servicios de apoyo a la salud</v>
      </c>
      <c r="F40" s="291"/>
      <c r="G40" s="291"/>
      <c r="H40" s="305">
        <f>SUM(R24:R26)</f>
        <v>369790</v>
      </c>
      <c r="I40" s="293">
        <f t="shared" si="0"/>
        <v>0.1535235393903564</v>
      </c>
      <c r="J40" s="305">
        <f>SUM(S24:S26)</f>
        <v>379805</v>
      </c>
      <c r="K40" s="293">
        <f t="shared" si="1"/>
        <v>0.1448008119108728</v>
      </c>
      <c r="L40" s="269"/>
      <c r="M40" s="262"/>
      <c r="N40" s="257"/>
      <c r="O40" s="257"/>
      <c r="P40" s="257"/>
      <c r="Q40" s="257"/>
      <c r="R40" s="257"/>
      <c r="S40" s="49"/>
    </row>
    <row r="41" spans="2:19" ht="21.75" customHeight="1" x14ac:dyDescent="0.25">
      <c r="B41" s="256"/>
      <c r="C41" s="256"/>
      <c r="D41" s="49"/>
      <c r="E41" s="305" t="str">
        <f>+B27</f>
        <v>Establecimientos de atención residencial</v>
      </c>
      <c r="F41" s="291"/>
      <c r="G41" s="291"/>
      <c r="H41" s="305">
        <f>R27</f>
        <v>44456</v>
      </c>
      <c r="I41" s="293">
        <f t="shared" si="0"/>
        <v>1.8456536053267216E-2</v>
      </c>
      <c r="J41" s="305">
        <f>S27</f>
        <v>53969</v>
      </c>
      <c r="K41" s="293">
        <f>+J41/$J$36</f>
        <v>2.0575703368881121E-2</v>
      </c>
      <c r="L41" s="269"/>
      <c r="M41" s="262"/>
      <c r="N41" s="257"/>
      <c r="O41" s="257"/>
      <c r="P41" s="257"/>
      <c r="Q41" s="257"/>
      <c r="R41" s="257"/>
      <c r="S41" s="49"/>
    </row>
    <row r="42" spans="2:19" ht="19.5" customHeight="1" x14ac:dyDescent="0.25">
      <c r="B42" s="262"/>
      <c r="C42" s="262"/>
      <c r="D42" s="49"/>
      <c r="E42" s="305"/>
      <c r="F42" s="291"/>
      <c r="G42" s="291"/>
      <c r="H42" s="305"/>
      <c r="I42" s="293"/>
      <c r="J42" s="292"/>
      <c r="K42" s="293"/>
      <c r="L42" s="262"/>
      <c r="M42" s="262"/>
      <c r="N42" s="257"/>
      <c r="O42" s="257"/>
      <c r="P42" s="257"/>
      <c r="Q42" s="257"/>
      <c r="R42" s="257"/>
      <c r="S42" s="49"/>
    </row>
    <row r="43" spans="2:19" ht="19.5" customHeight="1" x14ac:dyDescent="0.25">
      <c r="B43" s="262"/>
      <c r="C43" s="262"/>
      <c r="D43" s="258"/>
      <c r="E43" s="301"/>
      <c r="F43" s="256"/>
      <c r="G43" s="256"/>
      <c r="H43" s="301"/>
      <c r="I43" s="259"/>
      <c r="J43" s="258"/>
      <c r="K43" s="259"/>
      <c r="L43" s="262"/>
      <c r="M43" s="262"/>
      <c r="N43" s="257"/>
      <c r="O43" s="257"/>
      <c r="P43" s="257"/>
      <c r="Q43" s="257"/>
      <c r="R43" s="257"/>
      <c r="S43" s="49"/>
    </row>
    <row r="44" spans="2:19" ht="19.5" customHeight="1" x14ac:dyDescent="0.25">
      <c r="B44" s="262"/>
      <c r="C44" s="262"/>
      <c r="D44" s="262"/>
      <c r="E44" s="301"/>
      <c r="F44" s="256"/>
      <c r="G44" s="256"/>
      <c r="H44" s="301"/>
      <c r="I44" s="259"/>
      <c r="J44" s="258"/>
      <c r="K44" s="259"/>
      <c r="L44" s="262"/>
      <c r="M44" s="262"/>
      <c r="N44" s="262"/>
      <c r="O44" s="257"/>
      <c r="P44" s="257"/>
      <c r="Q44" s="257"/>
      <c r="R44" s="257"/>
      <c r="S44" s="49"/>
    </row>
    <row r="45" spans="2:19" ht="19.5" customHeight="1" x14ac:dyDescent="0.25">
      <c r="B45" s="262"/>
      <c r="C45" s="262"/>
      <c r="D45" s="262"/>
      <c r="E45" s="301"/>
      <c r="F45" s="256"/>
      <c r="G45" s="256"/>
      <c r="H45" s="301"/>
      <c r="I45" s="259"/>
      <c r="J45" s="258"/>
      <c r="K45" s="259"/>
      <c r="L45" s="262"/>
      <c r="M45" s="262"/>
      <c r="N45" s="262"/>
      <c r="O45" s="257"/>
      <c r="P45" s="257"/>
      <c r="Q45" s="257"/>
      <c r="R45" s="257"/>
      <c r="S45" s="49"/>
    </row>
    <row r="46" spans="2:19" ht="20.100000000000001" customHeight="1" x14ac:dyDescent="0.25">
      <c r="B46" s="257"/>
      <c r="C46" s="257"/>
      <c r="D46" s="257"/>
      <c r="E46" s="301"/>
      <c r="F46" s="256"/>
      <c r="G46" s="256"/>
      <c r="H46" s="301"/>
      <c r="I46" s="259"/>
      <c r="J46" s="258"/>
      <c r="K46" s="259"/>
      <c r="L46" s="262"/>
      <c r="M46" s="257"/>
      <c r="N46" s="257"/>
      <c r="O46" s="257"/>
      <c r="P46" s="257"/>
      <c r="Q46" s="257"/>
      <c r="R46" s="257"/>
      <c r="S46" s="49"/>
    </row>
    <row r="47" spans="2:19" ht="20.100000000000001" customHeight="1" x14ac:dyDescent="0.3">
      <c r="B47" s="296"/>
      <c r="C47" s="296"/>
      <c r="D47" s="257"/>
      <c r="E47" s="301"/>
      <c r="F47" s="256"/>
      <c r="G47" s="257"/>
      <c r="H47" s="301"/>
      <c r="I47" s="259"/>
      <c r="J47" s="258"/>
      <c r="K47" s="259"/>
      <c r="L47" s="257"/>
      <c r="M47" s="257"/>
      <c r="N47" s="257"/>
      <c r="O47" s="257"/>
      <c r="P47" s="257"/>
      <c r="Q47" s="257"/>
      <c r="R47" s="257"/>
      <c r="S47" s="49"/>
    </row>
    <row r="48" spans="2:19" ht="20.100000000000001" customHeight="1" x14ac:dyDescent="0.25">
      <c r="B48" s="263"/>
      <c r="C48" s="263"/>
      <c r="D48" s="263"/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3"/>
      <c r="Q48" s="263"/>
      <c r="R48" s="263"/>
    </row>
    <row r="49" spans="2:22" ht="20.100000000000001" customHeight="1" x14ac:dyDescent="0.3">
      <c r="B49" s="89"/>
      <c r="C49" s="44"/>
    </row>
    <row r="50" spans="2:22" ht="43.9" customHeight="1" x14ac:dyDescent="0.3">
      <c r="B50" s="89"/>
      <c r="C50" s="44"/>
    </row>
    <row r="51" spans="2:22" ht="14.45" customHeight="1" x14ac:dyDescent="0.3">
      <c r="B51" s="44"/>
    </row>
    <row r="52" spans="2:22" ht="36.6" customHeight="1" x14ac:dyDescent="0.25">
      <c r="B52" s="421" t="s">
        <v>286</v>
      </c>
      <c r="C52" s="421"/>
      <c r="D52" s="421"/>
      <c r="E52" s="421"/>
      <c r="F52" s="421"/>
      <c r="G52" s="421"/>
      <c r="H52" s="421"/>
      <c r="I52" s="421"/>
      <c r="J52" s="421"/>
      <c r="K52" s="421"/>
      <c r="L52" s="421"/>
      <c r="M52" s="421"/>
      <c r="N52" s="421"/>
      <c r="O52" s="421"/>
      <c r="P52" s="421"/>
      <c r="Q52" s="421"/>
      <c r="R52" s="421"/>
    </row>
    <row r="53" spans="2:22" ht="19.5" customHeight="1" x14ac:dyDescent="0.25"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</row>
    <row r="54" spans="2:22" ht="19.5" customHeight="1" x14ac:dyDescent="0.25">
      <c r="B54" s="6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45"/>
      <c r="U54" s="45"/>
      <c r="V54" s="45"/>
    </row>
    <row r="55" spans="2:22" ht="19.5" customHeight="1" x14ac:dyDescent="0.25">
      <c r="B55" s="6"/>
      <c r="C55" s="83"/>
      <c r="D55" s="83">
        <v>2007</v>
      </c>
      <c r="E55" s="83">
        <v>2008</v>
      </c>
      <c r="F55" s="83">
        <v>2009</v>
      </c>
      <c r="G55" s="83">
        <v>2010</v>
      </c>
      <c r="H55" s="83">
        <v>2011</v>
      </c>
      <c r="I55" s="83">
        <v>2012</v>
      </c>
      <c r="J55" s="83">
        <v>2013</v>
      </c>
      <c r="K55" s="83">
        <v>2014</v>
      </c>
      <c r="L55" s="83">
        <v>2015</v>
      </c>
      <c r="M55" s="83">
        <v>2016</v>
      </c>
      <c r="N55" s="83">
        <v>2017</v>
      </c>
      <c r="O55" s="83">
        <v>2018</v>
      </c>
      <c r="P55" s="83">
        <v>2019</v>
      </c>
      <c r="Q55" s="83">
        <v>2020</v>
      </c>
      <c r="R55" s="83">
        <v>2021</v>
      </c>
      <c r="S55" s="83">
        <v>2022</v>
      </c>
      <c r="T55" s="45"/>
      <c r="U55" s="45"/>
      <c r="V55" s="45"/>
    </row>
    <row r="56" spans="2:22" ht="19.5" customHeight="1" x14ac:dyDescent="0.25">
      <c r="B56" s="6"/>
      <c r="C56" s="82" t="str">
        <f>C10</f>
        <v>Puestos de salud</v>
      </c>
      <c r="D56" s="211">
        <f>+D10</f>
        <v>14607</v>
      </c>
      <c r="E56" s="211">
        <f t="shared" ref="E56:S56" si="2">+E10</f>
        <v>18493</v>
      </c>
      <c r="F56" s="211">
        <f t="shared" si="2"/>
        <v>21113</v>
      </c>
      <c r="G56" s="211">
        <f t="shared" si="2"/>
        <v>26992</v>
      </c>
      <c r="H56" s="211">
        <f t="shared" si="2"/>
        <v>32051</v>
      </c>
      <c r="I56" s="211">
        <f t="shared" si="2"/>
        <v>40662</v>
      </c>
      <c r="J56" s="211">
        <f t="shared" si="2"/>
        <v>45052</v>
      </c>
      <c r="K56" s="211">
        <f t="shared" si="2"/>
        <v>45906</v>
      </c>
      <c r="L56" s="211">
        <f t="shared" si="2"/>
        <v>53980</v>
      </c>
      <c r="M56" s="211">
        <f t="shared" si="2"/>
        <v>47437</v>
      </c>
      <c r="N56" s="211">
        <f t="shared" si="2"/>
        <v>50235</v>
      </c>
      <c r="O56" s="211">
        <f t="shared" si="2"/>
        <v>59806</v>
      </c>
      <c r="P56" s="211">
        <f t="shared" si="2"/>
        <v>67531</v>
      </c>
      <c r="Q56" s="211">
        <f t="shared" si="2"/>
        <v>19400</v>
      </c>
      <c r="R56" s="211">
        <f t="shared" si="2"/>
        <v>14510</v>
      </c>
      <c r="S56" s="211">
        <f t="shared" si="2"/>
        <v>14885</v>
      </c>
      <c r="T56" s="45"/>
      <c r="U56" s="45"/>
      <c r="V56" s="45"/>
    </row>
    <row r="57" spans="2:22" x14ac:dyDescent="0.25">
      <c r="B57" s="6"/>
      <c r="C57" s="82" t="str">
        <f>C11</f>
        <v>Consultorios generales</v>
      </c>
      <c r="D57" s="211">
        <f t="shared" ref="D57:S57" si="3">+D11</f>
        <v>74304</v>
      </c>
      <c r="E57" s="211">
        <f t="shared" si="3"/>
        <v>85138</v>
      </c>
      <c r="F57" s="211">
        <f t="shared" si="3"/>
        <v>96632</v>
      </c>
      <c r="G57" s="211">
        <f t="shared" si="3"/>
        <v>80111</v>
      </c>
      <c r="H57" s="211">
        <f t="shared" si="3"/>
        <v>106302</v>
      </c>
      <c r="I57" s="211">
        <f t="shared" si="3"/>
        <v>122910</v>
      </c>
      <c r="J57" s="211">
        <f t="shared" si="3"/>
        <v>90449</v>
      </c>
      <c r="K57" s="211">
        <f t="shared" si="3"/>
        <v>83898</v>
      </c>
      <c r="L57" s="211">
        <f t="shared" si="3"/>
        <v>109814</v>
      </c>
      <c r="M57" s="211">
        <f t="shared" si="3"/>
        <v>98951</v>
      </c>
      <c r="N57" s="211">
        <f t="shared" si="3"/>
        <v>83627</v>
      </c>
      <c r="O57" s="211">
        <f t="shared" si="3"/>
        <v>88683</v>
      </c>
      <c r="P57" s="211">
        <f t="shared" si="3"/>
        <v>90509</v>
      </c>
      <c r="Q57" s="211">
        <f t="shared" si="3"/>
        <v>91719</v>
      </c>
      <c r="R57" s="211">
        <f t="shared" si="3"/>
        <v>105680</v>
      </c>
      <c r="S57" s="211">
        <f t="shared" si="3"/>
        <v>121338</v>
      </c>
      <c r="T57" s="45"/>
      <c r="U57" s="45"/>
      <c r="V57" s="45"/>
    </row>
    <row r="58" spans="2:22" x14ac:dyDescent="0.25">
      <c r="B58" s="6"/>
      <c r="C58" s="82" t="str">
        <f>C14</f>
        <v>Centros de salud en el trabajo</v>
      </c>
      <c r="D58" s="211">
        <f t="shared" ref="D58:S58" si="4">+D14</f>
        <v>63739</v>
      </c>
      <c r="E58" s="211">
        <f t="shared" si="4"/>
        <v>80456</v>
      </c>
      <c r="F58" s="211">
        <f t="shared" si="4"/>
        <v>91956</v>
      </c>
      <c r="G58" s="211">
        <f t="shared" si="4"/>
        <v>104390</v>
      </c>
      <c r="H58" s="211">
        <f t="shared" si="4"/>
        <v>119035</v>
      </c>
      <c r="I58" s="211">
        <f t="shared" si="4"/>
        <v>146088</v>
      </c>
      <c r="J58" s="211">
        <f t="shared" si="4"/>
        <v>154492</v>
      </c>
      <c r="K58" s="211">
        <f t="shared" si="4"/>
        <v>167867</v>
      </c>
      <c r="L58" s="211">
        <f t="shared" si="4"/>
        <v>189220</v>
      </c>
      <c r="M58" s="211">
        <f t="shared" si="4"/>
        <v>211101</v>
      </c>
      <c r="N58" s="211">
        <f t="shared" si="4"/>
        <v>224562</v>
      </c>
      <c r="O58" s="211">
        <f t="shared" si="4"/>
        <v>142813</v>
      </c>
      <c r="P58" s="211">
        <f t="shared" si="4"/>
        <v>164466</v>
      </c>
      <c r="Q58" s="211">
        <f t="shared" si="4"/>
        <v>140726</v>
      </c>
      <c r="R58" s="211">
        <f t="shared" si="4"/>
        <v>155107</v>
      </c>
      <c r="S58" s="211">
        <f t="shared" si="4"/>
        <v>154805</v>
      </c>
      <c r="T58" s="45"/>
      <c r="U58" s="45"/>
      <c r="V58" s="45"/>
    </row>
    <row r="59" spans="2:22" x14ac:dyDescent="0.25">
      <c r="B59" s="6"/>
      <c r="C59" s="287" t="s">
        <v>247</v>
      </c>
      <c r="D59" s="211">
        <f t="shared" ref="D59:S59" si="5">+D12+D13</f>
        <v>1874</v>
      </c>
      <c r="E59" s="211">
        <f t="shared" si="5"/>
        <v>2424</v>
      </c>
      <c r="F59" s="211">
        <f t="shared" si="5"/>
        <v>3181</v>
      </c>
      <c r="G59" s="211">
        <f t="shared" si="5"/>
        <v>3642</v>
      </c>
      <c r="H59" s="211">
        <f t="shared" si="5"/>
        <v>3982</v>
      </c>
      <c r="I59" s="211">
        <f t="shared" si="5"/>
        <v>3982</v>
      </c>
      <c r="J59" s="211">
        <f t="shared" si="5"/>
        <v>4794</v>
      </c>
      <c r="K59" s="211">
        <f t="shared" si="5"/>
        <v>5923</v>
      </c>
      <c r="L59" s="211">
        <f t="shared" si="5"/>
        <v>9229</v>
      </c>
      <c r="M59" s="211">
        <f t="shared" si="5"/>
        <v>5749</v>
      </c>
      <c r="N59" s="211">
        <f t="shared" si="5"/>
        <v>5040</v>
      </c>
      <c r="O59" s="211">
        <f t="shared" si="5"/>
        <v>3373</v>
      </c>
      <c r="P59" s="211">
        <f t="shared" si="5"/>
        <v>2877</v>
      </c>
      <c r="Q59" s="211">
        <f t="shared" si="5"/>
        <v>4688</v>
      </c>
      <c r="R59" s="211">
        <f t="shared" si="5"/>
        <v>4690</v>
      </c>
      <c r="S59" s="211">
        <f t="shared" si="5"/>
        <v>5308</v>
      </c>
      <c r="T59" s="45"/>
      <c r="U59" s="45"/>
      <c r="V59" s="45"/>
    </row>
    <row r="60" spans="2:22" x14ac:dyDescent="0.25">
      <c r="B60" s="6"/>
      <c r="C60" s="83"/>
      <c r="D60" s="211">
        <f t="shared" ref="D60:S60" si="6">SUM(D56:D59)</f>
        <v>154524</v>
      </c>
      <c r="E60" s="211">
        <f t="shared" si="6"/>
        <v>186511</v>
      </c>
      <c r="F60" s="211">
        <f t="shared" si="6"/>
        <v>212882</v>
      </c>
      <c r="G60" s="211">
        <f t="shared" si="6"/>
        <v>215135</v>
      </c>
      <c r="H60" s="211">
        <f t="shared" si="6"/>
        <v>261370</v>
      </c>
      <c r="I60" s="211">
        <f t="shared" si="6"/>
        <v>313642</v>
      </c>
      <c r="J60" s="211">
        <f t="shared" si="6"/>
        <v>294787</v>
      </c>
      <c r="K60" s="211">
        <f t="shared" si="6"/>
        <v>303594</v>
      </c>
      <c r="L60" s="211">
        <f t="shared" si="6"/>
        <v>362243</v>
      </c>
      <c r="M60" s="211">
        <f t="shared" si="6"/>
        <v>363238</v>
      </c>
      <c r="N60" s="211">
        <f t="shared" si="6"/>
        <v>363464</v>
      </c>
      <c r="O60" s="211">
        <f t="shared" si="6"/>
        <v>294675</v>
      </c>
      <c r="P60" s="211">
        <f t="shared" si="6"/>
        <v>325383</v>
      </c>
      <c r="Q60" s="211">
        <f t="shared" si="6"/>
        <v>256533</v>
      </c>
      <c r="R60" s="211">
        <f t="shared" si="6"/>
        <v>279987</v>
      </c>
      <c r="S60" s="211">
        <f t="shared" si="6"/>
        <v>296336</v>
      </c>
      <c r="T60" s="45"/>
      <c r="U60" s="45"/>
      <c r="V60" s="45"/>
    </row>
    <row r="61" spans="2:22" x14ac:dyDescent="0.25">
      <c r="B61" s="6"/>
      <c r="C61" s="83"/>
      <c r="D61" s="211">
        <f t="shared" ref="D61:S61" si="7">D60-SUM(D10:D14)</f>
        <v>0</v>
      </c>
      <c r="E61" s="211">
        <f t="shared" si="7"/>
        <v>0</v>
      </c>
      <c r="F61" s="211">
        <f t="shared" si="7"/>
        <v>0</v>
      </c>
      <c r="G61" s="211">
        <f t="shared" si="7"/>
        <v>0</v>
      </c>
      <c r="H61" s="211">
        <f t="shared" si="7"/>
        <v>0</v>
      </c>
      <c r="I61" s="211">
        <f t="shared" si="7"/>
        <v>0</v>
      </c>
      <c r="J61" s="211">
        <f t="shared" si="7"/>
        <v>0</v>
      </c>
      <c r="K61" s="211">
        <f t="shared" si="7"/>
        <v>0</v>
      </c>
      <c r="L61" s="211">
        <f t="shared" si="7"/>
        <v>0</v>
      </c>
      <c r="M61" s="211">
        <f t="shared" si="7"/>
        <v>0</v>
      </c>
      <c r="N61" s="211">
        <f t="shared" si="7"/>
        <v>0</v>
      </c>
      <c r="O61" s="211">
        <f t="shared" si="7"/>
        <v>0</v>
      </c>
      <c r="P61" s="211">
        <f t="shared" si="7"/>
        <v>0</v>
      </c>
      <c r="Q61" s="211">
        <f t="shared" si="7"/>
        <v>0</v>
      </c>
      <c r="R61" s="211">
        <f t="shared" si="7"/>
        <v>0</v>
      </c>
      <c r="S61" s="211">
        <f t="shared" si="7"/>
        <v>0</v>
      </c>
      <c r="T61" s="45"/>
      <c r="U61" s="45"/>
      <c r="V61" s="45"/>
    </row>
    <row r="62" spans="2:22" x14ac:dyDescent="0.25">
      <c r="B62" s="45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45"/>
      <c r="U62" s="45"/>
      <c r="V62" s="45"/>
    </row>
    <row r="63" spans="2:22" x14ac:dyDescent="0.25">
      <c r="B63" s="45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45"/>
      <c r="U63" s="45"/>
      <c r="V63" s="45"/>
    </row>
    <row r="64" spans="2:22" x14ac:dyDescent="0.25">
      <c r="B64" s="45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45"/>
      <c r="U64" s="45"/>
      <c r="V64" s="45"/>
    </row>
    <row r="65" spans="2:22" x14ac:dyDescent="0.25"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</row>
    <row r="66" spans="2:22" x14ac:dyDescent="0.25"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</row>
    <row r="67" spans="2:22" x14ac:dyDescent="0.25"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</row>
    <row r="68" spans="2:22" x14ac:dyDescent="0.25"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</row>
    <row r="69" spans="2:22" x14ac:dyDescent="0.25"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</row>
    <row r="70" spans="2:22" x14ac:dyDescent="0.25"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</row>
    <row r="71" spans="2:22" x14ac:dyDescent="0.25"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</row>
    <row r="72" spans="2:22" x14ac:dyDescent="0.25"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</row>
    <row r="73" spans="2:22" x14ac:dyDescent="0.25"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</row>
    <row r="74" spans="2:22" x14ac:dyDescent="0.25"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</row>
    <row r="75" spans="2:22" x14ac:dyDescent="0.25"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</row>
    <row r="76" spans="2:22" x14ac:dyDescent="0.25"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</row>
    <row r="79" spans="2:22" ht="18" customHeight="1" x14ac:dyDescent="0.25">
      <c r="B79" s="421" t="s">
        <v>287</v>
      </c>
      <c r="C79" s="421"/>
      <c r="D79" s="421"/>
      <c r="E79" s="421"/>
      <c r="F79" s="421"/>
      <c r="G79" s="421"/>
      <c r="H79" s="421"/>
      <c r="I79" s="421"/>
      <c r="J79" s="421"/>
      <c r="K79" s="421"/>
      <c r="L79" s="421"/>
      <c r="M79" s="421"/>
      <c r="N79" s="421"/>
      <c r="O79" s="421"/>
      <c r="P79" s="421"/>
      <c r="Q79" s="421"/>
      <c r="R79" s="421"/>
    </row>
    <row r="80" spans="2:22" x14ac:dyDescent="0.25"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</row>
    <row r="81" spans="2:19" x14ac:dyDescent="0.25"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</row>
    <row r="82" spans="2:19" x14ac:dyDescent="0.25"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</row>
    <row r="83" spans="2:19" x14ac:dyDescent="0.25"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</row>
    <row r="84" spans="2:19" x14ac:dyDescent="0.25"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</row>
    <row r="85" spans="2:19" x14ac:dyDescent="0.25"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</row>
    <row r="86" spans="2:19" x14ac:dyDescent="0.25"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</row>
    <row r="87" spans="2:19" x14ac:dyDescent="0.25"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</row>
    <row r="88" spans="2:19" x14ac:dyDescent="0.25"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</row>
    <row r="89" spans="2:19" x14ac:dyDescent="0.25"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</row>
    <row r="90" spans="2:19" x14ac:dyDescent="0.25"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</row>
    <row r="91" spans="2:19" x14ac:dyDescent="0.25"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</row>
    <row r="92" spans="2:19" x14ac:dyDescent="0.25"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</row>
    <row r="93" spans="2:19" x14ac:dyDescent="0.25"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</row>
    <row r="94" spans="2:19" x14ac:dyDescent="0.25"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</row>
    <row r="95" spans="2:19" x14ac:dyDescent="0.25"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</row>
    <row r="96" spans="2:19" x14ac:dyDescent="0.25"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</row>
    <row r="97" spans="2:20" x14ac:dyDescent="0.25"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</row>
    <row r="98" spans="2:20" x14ac:dyDescent="0.25"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</row>
    <row r="99" spans="2:20" x14ac:dyDescent="0.25"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</row>
    <row r="100" spans="2:20" x14ac:dyDescent="0.25"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</row>
    <row r="101" spans="2:20" x14ac:dyDescent="0.25"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</row>
    <row r="102" spans="2:20" x14ac:dyDescent="0.25"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</row>
    <row r="103" spans="2:20" x14ac:dyDescent="0.25"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</row>
    <row r="104" spans="2:20" x14ac:dyDescent="0.25"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</row>
    <row r="105" spans="2:20" x14ac:dyDescent="0.25"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</row>
    <row r="109" spans="2:20" ht="18" customHeight="1" x14ac:dyDescent="0.25">
      <c r="B109" s="421" t="s">
        <v>288</v>
      </c>
      <c r="C109" s="421"/>
      <c r="D109" s="421"/>
      <c r="E109" s="421"/>
      <c r="F109" s="421"/>
      <c r="G109" s="421"/>
      <c r="H109" s="421"/>
      <c r="I109" s="421"/>
      <c r="J109" s="421"/>
      <c r="K109" s="421"/>
      <c r="L109" s="421"/>
      <c r="M109" s="421"/>
      <c r="N109" s="421"/>
      <c r="O109" s="421"/>
      <c r="P109" s="421"/>
      <c r="Q109" s="421"/>
      <c r="R109" s="421"/>
    </row>
    <row r="110" spans="2:20" x14ac:dyDescent="0.25"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</row>
    <row r="111" spans="2:20" x14ac:dyDescent="0.25"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</row>
    <row r="112" spans="2:20" x14ac:dyDescent="0.25"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</row>
    <row r="113" spans="2:20" x14ac:dyDescent="0.25"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</row>
    <row r="114" spans="2:20" x14ac:dyDescent="0.25"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</row>
    <row r="115" spans="2:20" x14ac:dyDescent="0.25"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</row>
    <row r="116" spans="2:20" x14ac:dyDescent="0.25"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</row>
    <row r="117" spans="2:20" x14ac:dyDescent="0.25"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</row>
    <row r="118" spans="2:20" x14ac:dyDescent="0.25"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</row>
    <row r="119" spans="2:20" x14ac:dyDescent="0.25"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</row>
    <row r="120" spans="2:20" x14ac:dyDescent="0.25"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</row>
    <row r="121" spans="2:20" x14ac:dyDescent="0.25"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</row>
    <row r="122" spans="2:20" x14ac:dyDescent="0.25"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</row>
    <row r="123" spans="2:20" x14ac:dyDescent="0.25"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</row>
    <row r="124" spans="2:20" x14ac:dyDescent="0.25"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</row>
    <row r="125" spans="2:20" x14ac:dyDescent="0.25"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</row>
    <row r="126" spans="2:20" x14ac:dyDescent="0.25"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</row>
    <row r="127" spans="2:20" x14ac:dyDescent="0.25"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</row>
    <row r="128" spans="2:20" x14ac:dyDescent="0.25"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</row>
    <row r="129" spans="2:21" x14ac:dyDescent="0.25"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</row>
    <row r="130" spans="2:21" x14ac:dyDescent="0.25"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</row>
    <row r="131" spans="2:21" x14ac:dyDescent="0.25"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</row>
    <row r="132" spans="2:21" x14ac:dyDescent="0.25"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</row>
    <row r="133" spans="2:21" x14ac:dyDescent="0.25"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</row>
    <row r="134" spans="2:21" x14ac:dyDescent="0.25"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</row>
    <row r="135" spans="2:21" x14ac:dyDescent="0.25"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</row>
    <row r="136" spans="2:21" ht="15" customHeight="1" x14ac:dyDescent="0.25">
      <c r="B136" s="442"/>
      <c r="C136" s="442"/>
      <c r="D136" s="442"/>
      <c r="E136" s="442"/>
      <c r="F136" s="442"/>
      <c r="G136" s="442"/>
      <c r="H136" s="442"/>
      <c r="I136" s="442"/>
      <c r="J136" s="442"/>
      <c r="K136" s="442"/>
      <c r="L136" s="442"/>
      <c r="M136" s="442"/>
      <c r="N136" s="442"/>
      <c r="O136" s="442"/>
      <c r="P136" s="442"/>
      <c r="Q136" s="442"/>
      <c r="R136" s="442"/>
    </row>
    <row r="138" spans="2:21" ht="18" customHeight="1" x14ac:dyDescent="0.25">
      <c r="B138" s="421" t="s">
        <v>289</v>
      </c>
      <c r="C138" s="421"/>
      <c r="D138" s="421"/>
      <c r="E138" s="421"/>
      <c r="F138" s="421"/>
      <c r="G138" s="421"/>
      <c r="H138" s="421"/>
      <c r="I138" s="421"/>
      <c r="J138" s="421"/>
      <c r="K138" s="421"/>
      <c r="L138" s="421"/>
      <c r="M138" s="421"/>
      <c r="N138" s="421"/>
      <c r="O138" s="421"/>
      <c r="P138" s="421"/>
      <c r="Q138" s="421"/>
      <c r="R138" s="421"/>
    </row>
    <row r="139" spans="2:21" x14ac:dyDescent="0.25"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</row>
    <row r="140" spans="2:21" x14ac:dyDescent="0.25"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</row>
    <row r="141" spans="2:21" x14ac:dyDescent="0.25"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</row>
    <row r="142" spans="2:21" x14ac:dyDescent="0.25"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</row>
    <row r="143" spans="2:21" x14ac:dyDescent="0.25"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</row>
    <row r="144" spans="2:21" x14ac:dyDescent="0.25"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</row>
    <row r="145" spans="2:21" x14ac:dyDescent="0.25"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</row>
    <row r="146" spans="2:21" x14ac:dyDescent="0.25"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</row>
    <row r="147" spans="2:21" x14ac:dyDescent="0.25"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</row>
    <row r="148" spans="2:21" x14ac:dyDescent="0.25"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</row>
    <row r="149" spans="2:21" x14ac:dyDescent="0.25"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</row>
    <row r="150" spans="2:21" x14ac:dyDescent="0.25"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</row>
    <row r="151" spans="2:21" x14ac:dyDescent="0.25"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</row>
    <row r="152" spans="2:21" x14ac:dyDescent="0.25"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</row>
    <row r="153" spans="2:21" x14ac:dyDescent="0.25"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</row>
    <row r="154" spans="2:21" x14ac:dyDescent="0.25"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</row>
    <row r="155" spans="2:21" x14ac:dyDescent="0.25"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</row>
    <row r="156" spans="2:21" x14ac:dyDescent="0.25"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</row>
    <row r="157" spans="2:21" x14ac:dyDescent="0.25"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</row>
    <row r="158" spans="2:21" x14ac:dyDescent="0.25"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</row>
    <row r="159" spans="2:21" x14ac:dyDescent="0.25"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</row>
    <row r="160" spans="2:21" x14ac:dyDescent="0.25"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</row>
    <row r="161" spans="2:21" x14ac:dyDescent="0.25"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</row>
    <row r="162" spans="2:21" x14ac:dyDescent="0.25"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</row>
    <row r="163" spans="2:21" x14ac:dyDescent="0.25"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</row>
    <row r="164" spans="2:21" x14ac:dyDescent="0.25"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</row>
    <row r="165" spans="2:21" ht="15.75" customHeight="1" x14ac:dyDescent="0.3">
      <c r="B165" s="89" t="s">
        <v>319</v>
      </c>
    </row>
    <row r="166" spans="2:21" ht="15.75" customHeight="1" x14ac:dyDescent="0.3">
      <c r="B166" s="44" t="s">
        <v>56</v>
      </c>
    </row>
  </sheetData>
  <sheetProtection selectLockedCells="1" selectUnlockedCells="1"/>
  <mergeCells count="17">
    <mergeCell ref="B15:B20"/>
    <mergeCell ref="B9:C9"/>
    <mergeCell ref="B3:R3"/>
    <mergeCell ref="B4:R4"/>
    <mergeCell ref="B5:N5"/>
    <mergeCell ref="B7:R7"/>
    <mergeCell ref="B8:C8"/>
    <mergeCell ref="B10:B14"/>
    <mergeCell ref="B138:R138"/>
    <mergeCell ref="B31:Q31"/>
    <mergeCell ref="B21:B23"/>
    <mergeCell ref="B24:B26"/>
    <mergeCell ref="B52:R52"/>
    <mergeCell ref="B79:R79"/>
    <mergeCell ref="B109:R109"/>
    <mergeCell ref="B136:R136"/>
    <mergeCell ref="B29:F29"/>
  </mergeCells>
  <conditionalFormatting sqref="J35">
    <cfRule type="cellIs" dxfId="17" priority="2" operator="notEqual">
      <formula>0</formula>
    </cfRule>
  </conditionalFormatting>
  <conditionalFormatting sqref="H35">
    <cfRule type="cellIs" dxfId="16" priority="3" operator="notEqual">
      <formula>0</formula>
    </cfRule>
  </conditionalFormatting>
  <conditionalFormatting sqref="D61:S61">
    <cfRule type="cellIs" dxfId="15" priority="1" operator="notEqual">
      <formula>0</formula>
    </cfRule>
  </conditionalFormatting>
  <hyperlinks>
    <hyperlink ref="B6" location="Indice!A1" display="Índice"/>
    <hyperlink ref="S6" location="'3.1.3_EROG TIPO PUB NA'!A1" display="Siguiente"/>
    <hyperlink ref="R6" location="'3.1.1_EROG PUB NA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"/>
  <sheetViews>
    <sheetView showGridLines="0" zoomScale="60" zoomScaleNormal="60" zoomScaleSheetLayoutView="100" workbookViewId="0">
      <pane ySplit="6" topLeftCell="A7" activePane="bottomLeft" state="frozen"/>
      <selection pane="bottomLeft" activeCell="O18" sqref="O18"/>
    </sheetView>
  </sheetViews>
  <sheetFormatPr baseColWidth="10" defaultRowHeight="15" x14ac:dyDescent="0.25"/>
  <cols>
    <col min="1" max="1" width="2.85546875" customWidth="1"/>
    <col min="2" max="2" width="24.5703125" customWidth="1"/>
    <col min="3" max="3" width="43.28515625" customWidth="1"/>
    <col min="4" max="4" width="18.28515625" customWidth="1"/>
    <col min="5" max="5" width="19" customWidth="1"/>
    <col min="6" max="7" width="18.28515625" customWidth="1"/>
    <col min="8" max="8" width="21.5703125" customWidth="1"/>
    <col min="9" max="9" width="18.28515625" customWidth="1"/>
    <col min="10" max="10" width="19.7109375" customWidth="1"/>
    <col min="11" max="11" width="18.28515625" customWidth="1"/>
    <col min="12" max="12" width="26.140625" customWidth="1"/>
    <col min="13" max="13" width="18.28515625" customWidth="1"/>
    <col min="14" max="19" width="11.42578125" customWidth="1"/>
    <col min="20" max="20" width="2.7109375" customWidth="1"/>
    <col min="21" max="21" width="5.5703125" customWidth="1"/>
    <col min="22" max="22" width="14.5703125" customWidth="1"/>
    <col min="23" max="23" width="11.85546875" customWidth="1"/>
    <col min="24" max="26" width="15.7109375" customWidth="1"/>
  </cols>
  <sheetData>
    <row r="1" spans="2:15" ht="69" customHeight="1" x14ac:dyDescent="0.25"/>
    <row r="2" spans="2:15" ht="21" customHeight="1" x14ac:dyDescent="0.25"/>
    <row r="3" spans="2:15" ht="48" customHeight="1" x14ac:dyDescent="0.25">
      <c r="B3" s="423" t="s">
        <v>95</v>
      </c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23"/>
    </row>
    <row r="4" spans="2:15" ht="41.25" customHeight="1" x14ac:dyDescent="0.25">
      <c r="B4" s="421" t="s">
        <v>290</v>
      </c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</row>
    <row r="5" spans="2:15" ht="1.1499999999999999" customHeight="1" x14ac:dyDescent="0.25">
      <c r="B5" s="420"/>
      <c r="C5" s="420"/>
      <c r="D5" s="420"/>
      <c r="E5" s="420"/>
      <c r="F5" s="420"/>
      <c r="G5" s="420"/>
      <c r="H5" s="168"/>
      <c r="I5" s="168"/>
      <c r="J5" s="168"/>
      <c r="K5" s="168"/>
      <c r="L5" s="168"/>
      <c r="M5" s="31"/>
    </row>
    <row r="6" spans="2:15" ht="21" customHeight="1" x14ac:dyDescent="0.25">
      <c r="B6" s="56" t="s">
        <v>38</v>
      </c>
      <c r="C6" s="56"/>
      <c r="D6" s="57"/>
      <c r="E6" s="57"/>
      <c r="F6" s="57"/>
      <c r="G6" s="57"/>
      <c r="H6" s="57"/>
      <c r="I6" s="57"/>
      <c r="J6" s="57"/>
      <c r="K6" s="57"/>
      <c r="L6" s="59" t="s">
        <v>74</v>
      </c>
      <c r="M6" s="59" t="s">
        <v>75</v>
      </c>
    </row>
    <row r="7" spans="2:15" ht="24" customHeight="1" x14ac:dyDescent="0.25">
      <c r="B7" s="422" t="s">
        <v>52</v>
      </c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2"/>
      <c r="N7" s="177"/>
      <c r="O7" s="177"/>
    </row>
    <row r="8" spans="2:15" ht="27.75" customHeight="1" x14ac:dyDescent="0.25">
      <c r="B8" s="447" t="s">
        <v>40</v>
      </c>
      <c r="C8" s="448"/>
      <c r="D8" s="429" t="s">
        <v>166</v>
      </c>
      <c r="E8" s="197" t="s">
        <v>70</v>
      </c>
      <c r="F8" s="431" t="s">
        <v>71</v>
      </c>
      <c r="G8" s="432"/>
      <c r="H8" s="429" t="s">
        <v>170</v>
      </c>
      <c r="I8" s="431" t="s">
        <v>72</v>
      </c>
      <c r="J8" s="432"/>
      <c r="K8" s="431" t="s">
        <v>171</v>
      </c>
      <c r="L8" s="432"/>
      <c r="M8" s="429" t="s">
        <v>53</v>
      </c>
      <c r="N8" s="177"/>
      <c r="O8" s="177"/>
    </row>
    <row r="9" spans="2:15" ht="68.45" customHeight="1" x14ac:dyDescent="0.25">
      <c r="B9" s="449"/>
      <c r="C9" s="450"/>
      <c r="D9" s="430" t="s">
        <v>166</v>
      </c>
      <c r="E9" s="130" t="s">
        <v>99</v>
      </c>
      <c r="F9" s="130" t="s">
        <v>196</v>
      </c>
      <c r="G9" s="130" t="s">
        <v>100</v>
      </c>
      <c r="H9" s="430" t="s">
        <v>170</v>
      </c>
      <c r="I9" s="130" t="s">
        <v>172</v>
      </c>
      <c r="J9" s="130" t="s">
        <v>101</v>
      </c>
      <c r="K9" s="130" t="s">
        <v>102</v>
      </c>
      <c r="L9" s="130" t="s">
        <v>173</v>
      </c>
      <c r="M9" s="430" t="s">
        <v>53</v>
      </c>
    </row>
    <row r="10" spans="2:15" ht="28.15" customHeight="1" x14ac:dyDescent="0.25">
      <c r="B10" s="443" t="s">
        <v>437</v>
      </c>
      <c r="C10" s="440"/>
      <c r="D10" s="65">
        <v>2609941</v>
      </c>
      <c r="E10" s="65">
        <v>1015385</v>
      </c>
      <c r="F10" s="65">
        <v>139829</v>
      </c>
      <c r="G10" s="65">
        <v>0</v>
      </c>
      <c r="H10" s="65">
        <v>1276167</v>
      </c>
      <c r="I10" s="65">
        <v>3498</v>
      </c>
      <c r="J10" s="65">
        <v>390698</v>
      </c>
      <c r="K10" s="65">
        <v>1603</v>
      </c>
      <c r="L10" s="65">
        <v>0</v>
      </c>
      <c r="M10" s="65">
        <v>5437121</v>
      </c>
    </row>
    <row r="11" spans="2:15" ht="32.25" customHeight="1" x14ac:dyDescent="0.25">
      <c r="B11" s="441" t="s">
        <v>438</v>
      </c>
      <c r="C11" s="298" t="s">
        <v>439</v>
      </c>
      <c r="D11" s="63">
        <v>184357</v>
      </c>
      <c r="E11" s="63">
        <v>27403</v>
      </c>
      <c r="F11" s="63">
        <v>2529</v>
      </c>
      <c r="G11" s="63">
        <v>0</v>
      </c>
      <c r="H11" s="63">
        <v>0</v>
      </c>
      <c r="I11" s="63">
        <v>0</v>
      </c>
      <c r="J11" s="63">
        <v>51144</v>
      </c>
      <c r="K11" s="63">
        <v>2</v>
      </c>
      <c r="L11" s="63">
        <v>0</v>
      </c>
      <c r="M11" s="63">
        <v>265435</v>
      </c>
    </row>
    <row r="12" spans="2:15" ht="28.15" customHeight="1" x14ac:dyDescent="0.25">
      <c r="B12" s="441" t="s">
        <v>438</v>
      </c>
      <c r="C12" s="298" t="s">
        <v>440</v>
      </c>
      <c r="D12" s="63">
        <v>7045</v>
      </c>
      <c r="E12" s="63">
        <v>5398</v>
      </c>
      <c r="F12" s="63">
        <v>793</v>
      </c>
      <c r="G12" s="63">
        <v>0</v>
      </c>
      <c r="H12" s="63">
        <v>0</v>
      </c>
      <c r="I12" s="63">
        <v>0</v>
      </c>
      <c r="J12" s="63">
        <v>14</v>
      </c>
      <c r="K12" s="63">
        <v>0</v>
      </c>
      <c r="L12" s="63">
        <v>0</v>
      </c>
      <c r="M12" s="63">
        <v>13250</v>
      </c>
    </row>
    <row r="13" spans="2:15" ht="28.15" customHeight="1" x14ac:dyDescent="0.25">
      <c r="B13" s="441" t="s">
        <v>438</v>
      </c>
      <c r="C13" s="298" t="s">
        <v>441</v>
      </c>
      <c r="D13" s="63">
        <v>467204</v>
      </c>
      <c r="E13" s="63">
        <v>82583</v>
      </c>
      <c r="F13" s="63">
        <v>4455</v>
      </c>
      <c r="G13" s="63">
        <v>0</v>
      </c>
      <c r="H13" s="63">
        <v>320058</v>
      </c>
      <c r="I13" s="63">
        <v>1</v>
      </c>
      <c r="J13" s="63">
        <v>20409</v>
      </c>
      <c r="K13" s="63">
        <v>7</v>
      </c>
      <c r="L13" s="63">
        <v>0</v>
      </c>
      <c r="M13" s="63">
        <v>894717</v>
      </c>
    </row>
    <row r="14" spans="2:15" ht="28.15" customHeight="1" x14ac:dyDescent="0.25">
      <c r="B14" s="441" t="s">
        <v>438</v>
      </c>
      <c r="C14" s="298" t="s">
        <v>442</v>
      </c>
      <c r="D14" s="63">
        <v>87989</v>
      </c>
      <c r="E14" s="63">
        <v>24819</v>
      </c>
      <c r="F14" s="63">
        <v>883</v>
      </c>
      <c r="G14" s="63">
        <v>0</v>
      </c>
      <c r="H14" s="63">
        <v>28082</v>
      </c>
      <c r="I14" s="63">
        <v>0</v>
      </c>
      <c r="J14" s="63">
        <v>1356</v>
      </c>
      <c r="K14" s="63">
        <v>4</v>
      </c>
      <c r="L14" s="63">
        <v>0</v>
      </c>
      <c r="M14" s="63">
        <v>143133</v>
      </c>
    </row>
    <row r="15" spans="2:15" ht="28.15" customHeight="1" x14ac:dyDescent="0.25">
      <c r="B15" s="441" t="s">
        <v>438</v>
      </c>
      <c r="C15" s="298" t="s">
        <v>443</v>
      </c>
      <c r="D15" s="63">
        <v>116758</v>
      </c>
      <c r="E15" s="63">
        <v>20754</v>
      </c>
      <c r="F15" s="63">
        <v>1166</v>
      </c>
      <c r="G15" s="63">
        <v>0</v>
      </c>
      <c r="H15" s="63">
        <v>0</v>
      </c>
      <c r="I15" s="63">
        <v>1</v>
      </c>
      <c r="J15" s="63">
        <v>2509</v>
      </c>
      <c r="K15" s="63">
        <v>1</v>
      </c>
      <c r="L15" s="63">
        <v>0</v>
      </c>
      <c r="M15" s="63">
        <v>141189</v>
      </c>
    </row>
    <row r="16" spans="2:15" ht="28.15" customHeight="1" x14ac:dyDescent="0.25">
      <c r="B16" s="441" t="s">
        <v>438</v>
      </c>
      <c r="C16" s="298" t="s">
        <v>444</v>
      </c>
      <c r="D16" s="63">
        <v>14727</v>
      </c>
      <c r="E16" s="63">
        <v>6007</v>
      </c>
      <c r="F16" s="63">
        <v>0</v>
      </c>
      <c r="G16" s="63">
        <v>0</v>
      </c>
      <c r="H16" s="63">
        <v>0</v>
      </c>
      <c r="I16" s="63">
        <v>0</v>
      </c>
      <c r="J16" s="63">
        <v>0</v>
      </c>
      <c r="K16" s="63">
        <v>0</v>
      </c>
      <c r="L16" s="63">
        <v>0</v>
      </c>
      <c r="M16" s="63">
        <v>20734</v>
      </c>
    </row>
    <row r="17" spans="2:15" ht="28.15" customHeight="1" x14ac:dyDescent="0.25">
      <c r="B17" s="441" t="s">
        <v>445</v>
      </c>
      <c r="C17" s="298" t="s">
        <v>446</v>
      </c>
      <c r="D17" s="63">
        <v>50497</v>
      </c>
      <c r="E17" s="63">
        <v>21655</v>
      </c>
      <c r="F17" s="63">
        <v>816</v>
      </c>
      <c r="G17" s="63">
        <v>0</v>
      </c>
      <c r="H17" s="63">
        <v>0</v>
      </c>
      <c r="I17" s="63">
        <v>0</v>
      </c>
      <c r="J17" s="63">
        <v>31</v>
      </c>
      <c r="K17" s="63">
        <v>4</v>
      </c>
      <c r="L17" s="63">
        <v>0</v>
      </c>
      <c r="M17" s="63">
        <v>73003</v>
      </c>
    </row>
    <row r="18" spans="2:15" ht="28.15" customHeight="1" x14ac:dyDescent="0.25">
      <c r="B18" s="441" t="s">
        <v>445</v>
      </c>
      <c r="C18" s="298" t="s">
        <v>447</v>
      </c>
      <c r="D18" s="63">
        <v>98629</v>
      </c>
      <c r="E18" s="63">
        <v>41262</v>
      </c>
      <c r="F18" s="63">
        <v>1985</v>
      </c>
      <c r="G18" s="63">
        <v>0</v>
      </c>
      <c r="H18" s="63">
        <v>416390</v>
      </c>
      <c r="I18" s="63">
        <v>0</v>
      </c>
      <c r="J18" s="63">
        <v>1150</v>
      </c>
      <c r="K18" s="63">
        <v>11</v>
      </c>
      <c r="L18" s="63">
        <v>0</v>
      </c>
      <c r="M18" s="63">
        <v>559427</v>
      </c>
    </row>
    <row r="19" spans="2:15" ht="28.15" customHeight="1" x14ac:dyDescent="0.25">
      <c r="B19" s="441" t="s">
        <v>445</v>
      </c>
      <c r="C19" s="298" t="s">
        <v>448</v>
      </c>
      <c r="D19" s="63">
        <v>176751</v>
      </c>
      <c r="E19" s="63">
        <v>40307</v>
      </c>
      <c r="F19" s="63">
        <v>1726</v>
      </c>
      <c r="G19" s="63">
        <v>0</v>
      </c>
      <c r="H19" s="63">
        <v>28611</v>
      </c>
      <c r="I19" s="63">
        <v>0</v>
      </c>
      <c r="J19" s="63">
        <v>3938</v>
      </c>
      <c r="K19" s="63">
        <v>28</v>
      </c>
      <c r="L19" s="63">
        <v>0</v>
      </c>
      <c r="M19" s="63">
        <v>251361</v>
      </c>
    </row>
    <row r="20" spans="2:15" ht="28.15" customHeight="1" x14ac:dyDescent="0.25">
      <c r="B20" s="441" t="s">
        <v>445</v>
      </c>
      <c r="C20" s="298" t="s">
        <v>449</v>
      </c>
      <c r="D20" s="63">
        <v>760815</v>
      </c>
      <c r="E20" s="63">
        <v>335111</v>
      </c>
      <c r="F20" s="63">
        <v>6478</v>
      </c>
      <c r="G20" s="63">
        <v>0</v>
      </c>
      <c r="H20" s="63">
        <v>132984</v>
      </c>
      <c r="I20" s="63">
        <v>0</v>
      </c>
      <c r="J20" s="63">
        <v>15256</v>
      </c>
      <c r="K20" s="63">
        <v>2</v>
      </c>
      <c r="L20" s="63">
        <v>0</v>
      </c>
      <c r="M20" s="63">
        <v>1250646</v>
      </c>
    </row>
    <row r="21" spans="2:15" ht="28.15" customHeight="1" x14ac:dyDescent="0.25">
      <c r="B21" s="441" t="s">
        <v>450</v>
      </c>
      <c r="C21" s="298" t="s">
        <v>451</v>
      </c>
      <c r="D21" s="63">
        <v>3296</v>
      </c>
      <c r="E21" s="63">
        <v>453</v>
      </c>
      <c r="F21" s="63">
        <v>5</v>
      </c>
      <c r="G21" s="63">
        <v>0</v>
      </c>
      <c r="H21" s="63">
        <v>0</v>
      </c>
      <c r="I21" s="63">
        <v>0</v>
      </c>
      <c r="J21" s="63">
        <v>412</v>
      </c>
      <c r="K21" s="63">
        <v>0</v>
      </c>
      <c r="L21" s="63">
        <v>0</v>
      </c>
      <c r="M21" s="63">
        <v>4166</v>
      </c>
    </row>
    <row r="22" spans="2:15" ht="33" customHeight="1" x14ac:dyDescent="0.25">
      <c r="B22" s="441" t="s">
        <v>450</v>
      </c>
      <c r="C22" s="298" t="s">
        <v>452</v>
      </c>
      <c r="D22" s="312">
        <v>144289</v>
      </c>
      <c r="E22" s="312">
        <v>58044</v>
      </c>
      <c r="F22" s="312">
        <v>469</v>
      </c>
      <c r="G22" s="312">
        <v>0</v>
      </c>
      <c r="H22" s="312">
        <v>0</v>
      </c>
      <c r="I22" s="312">
        <v>0</v>
      </c>
      <c r="J22" s="312">
        <v>4374</v>
      </c>
      <c r="K22" s="312">
        <v>0</v>
      </c>
      <c r="L22" s="312">
        <v>0</v>
      </c>
      <c r="M22" s="312">
        <v>207176</v>
      </c>
    </row>
    <row r="23" spans="2:15" ht="33" customHeight="1" x14ac:dyDescent="0.25">
      <c r="B23" s="441" t="s">
        <v>450</v>
      </c>
      <c r="C23" s="313" t="s">
        <v>453</v>
      </c>
      <c r="D23" s="311">
        <v>335964</v>
      </c>
      <c r="E23" s="311">
        <v>252035</v>
      </c>
      <c r="F23" s="311">
        <v>11501</v>
      </c>
      <c r="G23" s="311">
        <v>0</v>
      </c>
      <c r="H23" s="311">
        <v>350042</v>
      </c>
      <c r="I23" s="311">
        <v>0</v>
      </c>
      <c r="J23" s="311">
        <v>4315</v>
      </c>
      <c r="K23" s="311">
        <v>0</v>
      </c>
      <c r="L23" s="311">
        <v>0</v>
      </c>
      <c r="M23" s="311">
        <v>953857</v>
      </c>
    </row>
    <row r="24" spans="2:15" ht="33" customHeight="1" x14ac:dyDescent="0.25">
      <c r="B24" s="441" t="s">
        <v>454</v>
      </c>
      <c r="C24" s="299" t="s">
        <v>455</v>
      </c>
      <c r="D24" s="311">
        <v>137329</v>
      </c>
      <c r="E24" s="311">
        <v>48353</v>
      </c>
      <c r="F24" s="311">
        <v>106881</v>
      </c>
      <c r="G24" s="311">
        <v>0</v>
      </c>
      <c r="H24" s="311">
        <v>0</v>
      </c>
      <c r="I24" s="311">
        <v>3496</v>
      </c>
      <c r="J24" s="311">
        <v>284964</v>
      </c>
      <c r="K24" s="311">
        <v>1544</v>
      </c>
      <c r="L24" s="311">
        <v>0</v>
      </c>
      <c r="M24" s="311">
        <v>582567</v>
      </c>
    </row>
    <row r="25" spans="2:15" ht="33" customHeight="1" x14ac:dyDescent="0.25">
      <c r="B25" s="441" t="s">
        <v>454</v>
      </c>
      <c r="C25" s="299" t="s">
        <v>456</v>
      </c>
      <c r="D25" s="311">
        <v>24291</v>
      </c>
      <c r="E25" s="311">
        <v>4569</v>
      </c>
      <c r="F25" s="311">
        <v>142</v>
      </c>
      <c r="G25" s="311">
        <v>0</v>
      </c>
      <c r="H25" s="311">
        <v>0</v>
      </c>
      <c r="I25" s="311">
        <v>0</v>
      </c>
      <c r="J25" s="311">
        <v>826</v>
      </c>
      <c r="K25" s="311">
        <v>0</v>
      </c>
      <c r="L25" s="311">
        <v>0</v>
      </c>
      <c r="M25" s="311">
        <v>29828</v>
      </c>
    </row>
    <row r="26" spans="2:15" ht="33" customHeight="1" x14ac:dyDescent="0.25">
      <c r="B26" s="441" t="s">
        <v>454</v>
      </c>
      <c r="C26" s="299" t="s">
        <v>457</v>
      </c>
      <c r="D26" s="311">
        <v>0</v>
      </c>
      <c r="E26" s="311">
        <v>46632</v>
      </c>
      <c r="F26" s="311">
        <v>0</v>
      </c>
      <c r="G26" s="311">
        <v>0</v>
      </c>
      <c r="H26" s="311">
        <v>0</v>
      </c>
      <c r="I26" s="311">
        <v>0</v>
      </c>
      <c r="J26" s="311">
        <v>0</v>
      </c>
      <c r="K26" s="311">
        <v>0</v>
      </c>
      <c r="L26" s="311">
        <v>0</v>
      </c>
      <c r="M26" s="311">
        <v>46632</v>
      </c>
    </row>
    <row r="27" spans="2:15" ht="22.5" customHeight="1" x14ac:dyDescent="0.3">
      <c r="B27" s="44" t="s">
        <v>197</v>
      </c>
      <c r="C27" s="44"/>
      <c r="D27" s="44"/>
      <c r="E27" s="44"/>
      <c r="F27" s="44"/>
      <c r="G27" s="92"/>
      <c r="H27" s="92"/>
      <c r="I27" s="92"/>
      <c r="J27" s="92"/>
      <c r="K27" s="92"/>
      <c r="L27" s="92"/>
      <c r="M27" s="92"/>
    </row>
    <row r="28" spans="2:15" ht="15.75" customHeight="1" x14ac:dyDescent="0.3">
      <c r="B28" s="419" t="s">
        <v>319</v>
      </c>
      <c r="C28" s="428"/>
      <c r="D28" s="428"/>
      <c r="E28" s="428"/>
      <c r="F28" s="428"/>
      <c r="G28" s="206"/>
      <c r="H28" s="176"/>
      <c r="I28" s="176"/>
      <c r="J28" s="176"/>
      <c r="K28" s="176"/>
      <c r="L28" s="176"/>
    </row>
    <row r="29" spans="2:15" ht="15.75" customHeight="1" x14ac:dyDescent="0.3">
      <c r="B29" s="206"/>
      <c r="C29" s="206"/>
      <c r="D29" s="206"/>
      <c r="E29" s="206"/>
      <c r="F29" s="206"/>
      <c r="G29" s="206"/>
      <c r="H29" s="176"/>
      <c r="I29" s="176"/>
      <c r="J29" s="176"/>
      <c r="K29" s="176"/>
      <c r="L29" s="176"/>
    </row>
    <row r="30" spans="2:15" ht="28.15" customHeight="1" x14ac:dyDescent="0.25">
      <c r="B30" s="421" t="s">
        <v>276</v>
      </c>
      <c r="C30" s="421"/>
      <c r="D30" s="421"/>
      <c r="E30" s="421"/>
      <c r="F30" s="421"/>
      <c r="G30" s="421"/>
      <c r="H30" s="421"/>
      <c r="I30" s="421"/>
      <c r="J30" s="421"/>
      <c r="K30" s="421"/>
      <c r="L30" s="421"/>
      <c r="M30" s="421"/>
    </row>
    <row r="31" spans="2:15" ht="28.15" customHeight="1" x14ac:dyDescent="0.3">
      <c r="B31" s="307"/>
      <c r="C31" s="307"/>
      <c r="D31" s="49"/>
      <c r="E31" s="49"/>
      <c r="F31" s="49"/>
      <c r="G31" s="49"/>
      <c r="H31" s="49"/>
      <c r="I31" s="49"/>
      <c r="J31" s="49"/>
      <c r="K31" s="310"/>
      <c r="L31" s="310"/>
      <c r="M31" s="310"/>
      <c r="N31" s="55"/>
      <c r="O31" s="55"/>
    </row>
    <row r="32" spans="2:15" ht="28.15" customHeight="1" x14ac:dyDescent="0.3">
      <c r="B32" s="314"/>
      <c r="C32" s="222"/>
      <c r="D32" s="213" t="s">
        <v>68</v>
      </c>
      <c r="E32" s="213" t="s">
        <v>70</v>
      </c>
      <c r="F32" s="213" t="s">
        <v>69</v>
      </c>
      <c r="G32" s="213" t="s">
        <v>170</v>
      </c>
      <c r="H32" s="213" t="s">
        <v>72</v>
      </c>
      <c r="I32" s="213" t="s">
        <v>171</v>
      </c>
      <c r="J32" s="213" t="s">
        <v>53</v>
      </c>
      <c r="K32" s="315"/>
      <c r="L32" s="308"/>
      <c r="M32" s="308"/>
      <c r="N32" s="55"/>
      <c r="O32" s="55"/>
    </row>
    <row r="33" spans="1:15" ht="28.15" customHeight="1" x14ac:dyDescent="0.3">
      <c r="B33" s="310"/>
      <c r="C33" s="222"/>
      <c r="D33" s="215">
        <f>D10</f>
        <v>2609941</v>
      </c>
      <c r="E33" s="216">
        <f>E10</f>
        <v>1015385</v>
      </c>
      <c r="F33" s="215">
        <f>F10+G10</f>
        <v>139829</v>
      </c>
      <c r="G33" s="215">
        <f>H10</f>
        <v>1276167</v>
      </c>
      <c r="H33" s="215">
        <f>I10+J10</f>
        <v>394196</v>
      </c>
      <c r="I33" s="215">
        <f>K10+L10</f>
        <v>1603</v>
      </c>
      <c r="J33" s="215">
        <f>+SUM(D33:I33)</f>
        <v>5437121</v>
      </c>
      <c r="K33" s="316"/>
      <c r="L33" s="309"/>
      <c r="M33" s="309"/>
      <c r="N33" s="55"/>
      <c r="O33" s="55"/>
    </row>
    <row r="34" spans="1:15" ht="28.15" customHeight="1" x14ac:dyDescent="0.3">
      <c r="B34" s="307"/>
      <c r="C34" s="222"/>
      <c r="D34" s="218">
        <f t="shared" ref="D34:I34" si="0">+D33/$J$33</f>
        <v>0.48002260755278392</v>
      </c>
      <c r="E34" s="218">
        <f t="shared" si="0"/>
        <v>0.18675048798803631</v>
      </c>
      <c r="F34" s="218">
        <f t="shared" si="0"/>
        <v>2.5717470698187514E-2</v>
      </c>
      <c r="G34" s="218">
        <f t="shared" si="0"/>
        <v>0.23471373912774793</v>
      </c>
      <c r="H34" s="218">
        <f t="shared" si="0"/>
        <v>7.2500869485891517E-2</v>
      </c>
      <c r="I34" s="218">
        <f t="shared" si="0"/>
        <v>2.9482514735279942E-4</v>
      </c>
      <c r="J34" s="218">
        <f>+D34+E34+F34+H34+I34+G34</f>
        <v>1</v>
      </c>
      <c r="K34" s="226"/>
      <c r="L34" s="178"/>
      <c r="M34" s="49"/>
      <c r="N34" s="55"/>
      <c r="O34" s="55"/>
    </row>
    <row r="35" spans="1:15" ht="28.15" customHeight="1" x14ac:dyDescent="0.3">
      <c r="B35" s="307"/>
      <c r="C35" s="212"/>
      <c r="D35" s="212"/>
      <c r="E35" s="212"/>
      <c r="F35" s="212"/>
      <c r="G35" s="212"/>
      <c r="H35" s="226"/>
      <c r="I35" s="226"/>
      <c r="J35" s="225">
        <f>SUM(D33:I33)-M10</f>
        <v>0</v>
      </c>
      <c r="K35" s="226"/>
      <c r="L35" s="178"/>
      <c r="M35" s="49"/>
      <c r="N35" s="55"/>
      <c r="O35" s="55"/>
    </row>
    <row r="36" spans="1:15" ht="28.15" customHeight="1" x14ac:dyDescent="0.3">
      <c r="B36" s="307"/>
      <c r="C36" s="212"/>
      <c r="D36" s="212"/>
      <c r="E36" s="212"/>
      <c r="F36" s="212"/>
      <c r="G36" s="212"/>
      <c r="H36" s="226"/>
      <c r="I36" s="226"/>
      <c r="J36" s="226"/>
      <c r="K36" s="226"/>
      <c r="L36" s="178"/>
      <c r="M36" s="49"/>
      <c r="N36" s="55"/>
      <c r="O36" s="55"/>
    </row>
    <row r="37" spans="1:15" ht="28.15" customHeight="1" x14ac:dyDescent="0.3">
      <c r="B37" s="307"/>
      <c r="C37" s="80"/>
      <c r="D37" s="80"/>
      <c r="E37" s="80"/>
      <c r="F37" s="80"/>
      <c r="G37" s="80"/>
      <c r="H37" s="80"/>
      <c r="I37" s="80"/>
      <c r="J37" s="221"/>
      <c r="K37" s="221"/>
      <c r="L37" s="178"/>
      <c r="M37" s="45"/>
    </row>
    <row r="38" spans="1:15" ht="28.15" customHeight="1" x14ac:dyDescent="0.3">
      <c r="B38" s="307"/>
      <c r="C38" s="80"/>
      <c r="D38" s="80"/>
      <c r="E38" s="80"/>
      <c r="F38" s="80"/>
      <c r="G38" s="80"/>
      <c r="H38" s="80"/>
      <c r="I38" s="80"/>
      <c r="J38" s="221"/>
      <c r="K38" s="221"/>
      <c r="L38" s="178"/>
      <c r="M38" s="45"/>
    </row>
    <row r="39" spans="1:15" ht="32.25" customHeight="1" x14ac:dyDescent="0.3">
      <c r="B39" s="307"/>
      <c r="C39" s="80"/>
      <c r="D39" s="80"/>
      <c r="E39" s="80"/>
      <c r="F39" s="80"/>
      <c r="G39" s="80"/>
      <c r="H39" s="80"/>
      <c r="I39" s="80"/>
      <c r="J39" s="221"/>
      <c r="K39" s="221"/>
      <c r="L39" s="178"/>
      <c r="M39" s="45"/>
    </row>
    <row r="40" spans="1:15" ht="28.15" customHeight="1" x14ac:dyDescent="0.3">
      <c r="B40" s="307"/>
      <c r="C40" s="307"/>
      <c r="D40" s="307"/>
      <c r="E40" s="307"/>
      <c r="F40" s="307"/>
      <c r="G40" s="307"/>
      <c r="H40" s="178"/>
      <c r="I40" s="178"/>
      <c r="J40" s="178"/>
      <c r="K40" s="178"/>
      <c r="L40" s="178"/>
      <c r="M40" s="45"/>
    </row>
    <row r="41" spans="1:15" ht="18.600000000000001" customHeight="1" x14ac:dyDescent="0.3">
      <c r="B41" s="307"/>
      <c r="C41" s="307"/>
      <c r="D41" s="307"/>
      <c r="E41" s="307"/>
      <c r="F41" s="307"/>
      <c r="G41" s="307"/>
      <c r="H41" s="178"/>
      <c r="I41" s="178"/>
      <c r="J41" s="178"/>
      <c r="K41" s="178"/>
      <c r="L41" s="178"/>
      <c r="M41" s="45"/>
    </row>
    <row r="42" spans="1:15" ht="24" customHeight="1" x14ac:dyDescent="0.3">
      <c r="B42" s="307"/>
      <c r="C42" s="307"/>
      <c r="D42" s="307"/>
      <c r="E42" s="307"/>
      <c r="F42" s="307"/>
      <c r="G42" s="307"/>
      <c r="H42" s="178"/>
      <c r="I42" s="178"/>
      <c r="J42" s="178"/>
      <c r="K42" s="178"/>
      <c r="L42" s="178"/>
      <c r="M42" s="45"/>
    </row>
    <row r="43" spans="1:15" ht="30" customHeight="1" x14ac:dyDescent="0.3">
      <c r="B43" s="419" t="s">
        <v>319</v>
      </c>
      <c r="C43" s="419"/>
      <c r="D43" s="419"/>
      <c r="E43" s="419"/>
      <c r="F43" s="419"/>
      <c r="G43" s="206"/>
      <c r="H43" s="176"/>
      <c r="I43" s="176"/>
      <c r="J43" s="176"/>
      <c r="K43" s="176"/>
      <c r="L43" s="176"/>
    </row>
    <row r="44" spans="1:15" ht="18" customHeight="1" x14ac:dyDescent="0.3">
      <c r="A44" s="36"/>
      <c r="B44" s="44" t="s">
        <v>56</v>
      </c>
      <c r="C44" s="206"/>
      <c r="D44" s="206"/>
      <c r="E44" s="206"/>
      <c r="F44" s="206"/>
      <c r="G44" s="206"/>
      <c r="H44" s="176"/>
      <c r="I44" s="176"/>
      <c r="J44" s="176"/>
      <c r="K44" s="176"/>
      <c r="L44" s="176"/>
      <c r="N44" s="203"/>
      <c r="O44" s="203"/>
    </row>
    <row r="45" spans="1:15" ht="30" customHeight="1" x14ac:dyDescent="0.3">
      <c r="A45" s="36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204"/>
      <c r="O45" s="204"/>
    </row>
    <row r="47" spans="1:15" ht="7.9" customHeight="1" x14ac:dyDescent="0.25"/>
  </sheetData>
  <sheetProtection selectLockedCells="1" selectUnlockedCells="1"/>
  <mergeCells count="19">
    <mergeCell ref="B17:B20"/>
    <mergeCell ref="B21:B23"/>
    <mergeCell ref="B24:B26"/>
    <mergeCell ref="B43:F43"/>
    <mergeCell ref="B3:M3"/>
    <mergeCell ref="B4:M4"/>
    <mergeCell ref="B5:G5"/>
    <mergeCell ref="B7:M7"/>
    <mergeCell ref="D8:D9"/>
    <mergeCell ref="F8:G8"/>
    <mergeCell ref="H8:H9"/>
    <mergeCell ref="I8:J8"/>
    <mergeCell ref="K8:L8"/>
    <mergeCell ref="M8:M9"/>
    <mergeCell ref="B8:C9"/>
    <mergeCell ref="B28:F28"/>
    <mergeCell ref="B10:C10"/>
    <mergeCell ref="B30:M30"/>
    <mergeCell ref="B11:B16"/>
  </mergeCells>
  <conditionalFormatting sqref="J35">
    <cfRule type="cellIs" dxfId="14" priority="1" operator="notEqual">
      <formula>0</formula>
    </cfRule>
  </conditionalFormatting>
  <hyperlinks>
    <hyperlink ref="B6" location="Indice!A1" display="Índice"/>
    <hyperlink ref="M6" location="'3.1.4_EROG TIPO PRIV NA'!A1" display="Siguiente"/>
    <hyperlink ref="L6" location="'3.1.2_EROG PRIV NA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showGridLines="0" zoomScale="60" zoomScaleNormal="60" zoomScaleSheetLayoutView="100" workbookViewId="0">
      <pane ySplit="6" topLeftCell="A7" activePane="bottomLeft" state="frozen"/>
      <selection pane="bottomLeft" activeCell="O25" sqref="O25"/>
    </sheetView>
  </sheetViews>
  <sheetFormatPr baseColWidth="10" defaultRowHeight="15" x14ac:dyDescent="0.25"/>
  <cols>
    <col min="1" max="1" width="2.85546875" customWidth="1"/>
    <col min="2" max="2" width="27.42578125" customWidth="1"/>
    <col min="3" max="3" width="36.5703125" customWidth="1"/>
    <col min="4" max="11" width="21.7109375" customWidth="1"/>
    <col min="12" max="12" width="25.7109375" customWidth="1"/>
    <col min="13" max="13" width="21.7109375" customWidth="1"/>
    <col min="14" max="19" width="11.42578125" customWidth="1"/>
    <col min="20" max="20" width="2.7109375" customWidth="1"/>
    <col min="21" max="21" width="5.5703125" customWidth="1"/>
    <col min="22" max="22" width="14.5703125" customWidth="1"/>
    <col min="23" max="23" width="11.85546875" customWidth="1"/>
    <col min="24" max="26" width="15.7109375" customWidth="1"/>
  </cols>
  <sheetData>
    <row r="1" spans="2:21" ht="69" customHeight="1" x14ac:dyDescent="0.25"/>
    <row r="2" spans="2:21" ht="21" customHeight="1" x14ac:dyDescent="0.25"/>
    <row r="3" spans="2:21" ht="48" customHeight="1" x14ac:dyDescent="0.25">
      <c r="B3" s="423" t="s">
        <v>103</v>
      </c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23"/>
    </row>
    <row r="4" spans="2:21" ht="41.25" customHeight="1" x14ac:dyDescent="0.25">
      <c r="B4" s="421" t="s">
        <v>291</v>
      </c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55"/>
      <c r="O4" s="55"/>
      <c r="P4" s="55"/>
      <c r="Q4" s="55"/>
      <c r="R4" s="55"/>
      <c r="S4" s="55"/>
      <c r="T4" s="55"/>
      <c r="U4" s="55"/>
    </row>
    <row r="5" spans="2:21" ht="1.1499999999999999" customHeight="1" x14ac:dyDescent="0.25">
      <c r="B5" s="420"/>
      <c r="C5" s="420"/>
      <c r="D5" s="420"/>
      <c r="E5" s="420"/>
      <c r="F5" s="420"/>
      <c r="G5" s="420"/>
      <c r="H5" s="168"/>
      <c r="I5" s="168"/>
      <c r="J5" s="168"/>
      <c r="K5" s="168"/>
      <c r="L5" s="168"/>
      <c r="M5" s="31"/>
      <c r="N5" s="55"/>
      <c r="O5" s="55"/>
      <c r="P5" s="55"/>
      <c r="Q5" s="55"/>
      <c r="R5" s="55"/>
      <c r="S5" s="55"/>
      <c r="T5" s="55"/>
      <c r="U5" s="55"/>
    </row>
    <row r="6" spans="2:21" ht="23.25" customHeight="1" x14ac:dyDescent="0.25">
      <c r="B6" s="56" t="s">
        <v>38</v>
      </c>
      <c r="C6" s="56"/>
      <c r="D6" s="57"/>
      <c r="E6" s="57"/>
      <c r="F6" s="57"/>
      <c r="G6" s="57"/>
      <c r="H6" s="57"/>
      <c r="I6" s="57"/>
      <c r="J6" s="57"/>
      <c r="K6" s="57"/>
      <c r="L6" s="58" t="s">
        <v>74</v>
      </c>
      <c r="M6" s="59" t="s">
        <v>75</v>
      </c>
    </row>
    <row r="7" spans="2:21" ht="24" customHeight="1" x14ac:dyDescent="0.25">
      <c r="B7" s="422" t="s">
        <v>52</v>
      </c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2"/>
      <c r="N7" s="177"/>
      <c r="O7" s="177"/>
    </row>
    <row r="8" spans="2:21" ht="28.5" customHeight="1" x14ac:dyDescent="0.25">
      <c r="B8" s="447" t="s">
        <v>40</v>
      </c>
      <c r="C8" s="448"/>
      <c r="D8" s="429" t="s">
        <v>166</v>
      </c>
      <c r="E8" s="197" t="s">
        <v>70</v>
      </c>
      <c r="F8" s="431" t="s">
        <v>71</v>
      </c>
      <c r="G8" s="432"/>
      <c r="H8" s="429" t="s">
        <v>170</v>
      </c>
      <c r="I8" s="431" t="s">
        <v>72</v>
      </c>
      <c r="J8" s="432"/>
      <c r="K8" s="431" t="s">
        <v>171</v>
      </c>
      <c r="L8" s="432"/>
      <c r="M8" s="429" t="s">
        <v>53</v>
      </c>
      <c r="N8" s="177"/>
      <c r="O8" s="177"/>
    </row>
    <row r="9" spans="2:21" ht="68.45" customHeight="1" x14ac:dyDescent="0.25">
      <c r="B9" s="449"/>
      <c r="C9" s="450"/>
      <c r="D9" s="430" t="s">
        <v>166</v>
      </c>
      <c r="E9" s="130" t="s">
        <v>99</v>
      </c>
      <c r="F9" s="130" t="s">
        <v>165</v>
      </c>
      <c r="G9" s="130" t="s">
        <v>100</v>
      </c>
      <c r="H9" s="430" t="s">
        <v>170</v>
      </c>
      <c r="I9" s="130" t="s">
        <v>172</v>
      </c>
      <c r="J9" s="130" t="s">
        <v>101</v>
      </c>
      <c r="K9" s="130" t="s">
        <v>102</v>
      </c>
      <c r="L9" s="130" t="s">
        <v>173</v>
      </c>
      <c r="M9" s="430" t="s">
        <v>53</v>
      </c>
    </row>
    <row r="10" spans="2:21" ht="33" customHeight="1" x14ac:dyDescent="0.25">
      <c r="B10" s="440" t="s">
        <v>460</v>
      </c>
      <c r="C10" s="440"/>
      <c r="D10" s="65">
        <v>1067891</v>
      </c>
      <c r="E10" s="65">
        <v>1333018</v>
      </c>
      <c r="F10" s="65">
        <v>142719</v>
      </c>
      <c r="G10" s="65">
        <v>1411</v>
      </c>
      <c r="H10" s="65">
        <v>0</v>
      </c>
      <c r="I10" s="65">
        <v>0</v>
      </c>
      <c r="J10" s="65">
        <v>15727</v>
      </c>
      <c r="K10" s="65">
        <v>62182</v>
      </c>
      <c r="L10" s="65">
        <v>0</v>
      </c>
      <c r="M10" s="65">
        <v>2622948</v>
      </c>
    </row>
    <row r="11" spans="2:21" ht="33" customHeight="1" x14ac:dyDescent="0.25">
      <c r="B11" s="435" t="s">
        <v>438</v>
      </c>
      <c r="C11" s="123" t="s">
        <v>439</v>
      </c>
      <c r="D11" s="63">
        <v>6273</v>
      </c>
      <c r="E11" s="63">
        <v>7510</v>
      </c>
      <c r="F11" s="63">
        <v>476</v>
      </c>
      <c r="G11" s="63">
        <v>18</v>
      </c>
      <c r="H11" s="63">
        <v>0</v>
      </c>
      <c r="I11" s="63">
        <v>0</v>
      </c>
      <c r="J11" s="63">
        <v>48</v>
      </c>
      <c r="K11" s="63">
        <v>560</v>
      </c>
      <c r="L11" s="63">
        <v>0</v>
      </c>
      <c r="M11" s="63">
        <v>14885</v>
      </c>
    </row>
    <row r="12" spans="2:21" ht="33" customHeight="1" x14ac:dyDescent="0.25">
      <c r="B12" s="436" t="s">
        <v>438</v>
      </c>
      <c r="C12" s="123" t="s">
        <v>440</v>
      </c>
      <c r="D12" s="63">
        <v>42562</v>
      </c>
      <c r="E12" s="63">
        <v>59828</v>
      </c>
      <c r="F12" s="63">
        <v>14608</v>
      </c>
      <c r="G12" s="63">
        <v>85</v>
      </c>
      <c r="H12" s="63">
        <v>0</v>
      </c>
      <c r="I12" s="63">
        <v>0</v>
      </c>
      <c r="J12" s="63">
        <v>205</v>
      </c>
      <c r="K12" s="63">
        <v>4050</v>
      </c>
      <c r="L12" s="63">
        <v>0</v>
      </c>
      <c r="M12" s="63">
        <v>121338</v>
      </c>
    </row>
    <row r="13" spans="2:21" ht="33" customHeight="1" x14ac:dyDescent="0.25">
      <c r="B13" s="436" t="s">
        <v>438</v>
      </c>
      <c r="C13" s="123" t="s">
        <v>441</v>
      </c>
      <c r="D13" s="63">
        <v>2414</v>
      </c>
      <c r="E13" s="63">
        <v>1418</v>
      </c>
      <c r="F13" s="63">
        <v>149</v>
      </c>
      <c r="G13" s="63">
        <v>3</v>
      </c>
      <c r="H13" s="63">
        <v>0</v>
      </c>
      <c r="I13" s="63">
        <v>0</v>
      </c>
      <c r="J13" s="63">
        <v>0</v>
      </c>
      <c r="K13" s="63">
        <v>25</v>
      </c>
      <c r="L13" s="63">
        <v>0</v>
      </c>
      <c r="M13" s="63">
        <v>4009</v>
      </c>
    </row>
    <row r="14" spans="2:21" ht="33" customHeight="1" x14ac:dyDescent="0.25">
      <c r="B14" s="436" t="s">
        <v>438</v>
      </c>
      <c r="C14" s="123" t="s">
        <v>442</v>
      </c>
      <c r="D14" s="63">
        <v>857</v>
      </c>
      <c r="E14" s="63">
        <v>414</v>
      </c>
      <c r="F14" s="63">
        <v>27</v>
      </c>
      <c r="G14" s="63">
        <v>0</v>
      </c>
      <c r="H14" s="63">
        <v>0</v>
      </c>
      <c r="I14" s="63">
        <v>0</v>
      </c>
      <c r="J14" s="63">
        <v>0</v>
      </c>
      <c r="K14" s="63">
        <v>1</v>
      </c>
      <c r="L14" s="63">
        <v>0</v>
      </c>
      <c r="M14" s="63">
        <v>1299</v>
      </c>
    </row>
    <row r="15" spans="2:21" ht="33" customHeight="1" x14ac:dyDescent="0.25">
      <c r="B15" s="437" t="s">
        <v>438</v>
      </c>
      <c r="C15" s="123" t="s">
        <v>444</v>
      </c>
      <c r="D15" s="63">
        <v>75297</v>
      </c>
      <c r="E15" s="63">
        <v>79508</v>
      </c>
      <c r="F15" s="63">
        <v>0</v>
      </c>
      <c r="G15" s="63">
        <v>0</v>
      </c>
      <c r="H15" s="63">
        <v>0</v>
      </c>
      <c r="I15" s="63">
        <v>0</v>
      </c>
      <c r="J15" s="63">
        <v>0</v>
      </c>
      <c r="K15" s="63">
        <v>0</v>
      </c>
      <c r="L15" s="63">
        <v>0</v>
      </c>
      <c r="M15" s="63">
        <v>154805</v>
      </c>
    </row>
    <row r="16" spans="2:21" ht="33" customHeight="1" x14ac:dyDescent="0.25">
      <c r="B16" s="435" t="s">
        <v>445</v>
      </c>
      <c r="C16" s="123" t="s">
        <v>461</v>
      </c>
      <c r="D16" s="63">
        <v>37330</v>
      </c>
      <c r="E16" s="63">
        <v>56719</v>
      </c>
      <c r="F16" s="63">
        <v>9053</v>
      </c>
      <c r="G16" s="63">
        <v>29</v>
      </c>
      <c r="H16" s="63">
        <v>0</v>
      </c>
      <c r="I16" s="63">
        <v>0</v>
      </c>
      <c r="J16" s="63">
        <v>447</v>
      </c>
      <c r="K16" s="63">
        <v>3769</v>
      </c>
      <c r="L16" s="63">
        <v>0</v>
      </c>
      <c r="M16" s="63">
        <v>107347</v>
      </c>
    </row>
    <row r="17" spans="1:15" ht="33" customHeight="1" x14ac:dyDescent="0.25">
      <c r="B17" s="436" t="s">
        <v>445</v>
      </c>
      <c r="C17" s="123" t="s">
        <v>446</v>
      </c>
      <c r="D17" s="63">
        <v>104595</v>
      </c>
      <c r="E17" s="63">
        <v>106381</v>
      </c>
      <c r="F17" s="63">
        <v>9271</v>
      </c>
      <c r="G17" s="63">
        <v>35</v>
      </c>
      <c r="H17" s="63">
        <v>0</v>
      </c>
      <c r="I17" s="63">
        <v>0</v>
      </c>
      <c r="J17" s="63">
        <v>279</v>
      </c>
      <c r="K17" s="63">
        <v>4178</v>
      </c>
      <c r="L17" s="63">
        <v>0</v>
      </c>
      <c r="M17" s="63">
        <v>224739</v>
      </c>
    </row>
    <row r="18" spans="1:15" ht="33" customHeight="1" x14ac:dyDescent="0.25">
      <c r="B18" s="436" t="s">
        <v>445</v>
      </c>
      <c r="C18" s="123" t="s">
        <v>447</v>
      </c>
      <c r="D18" s="63">
        <v>33994</v>
      </c>
      <c r="E18" s="63">
        <v>35842</v>
      </c>
      <c r="F18" s="63">
        <v>3451</v>
      </c>
      <c r="G18" s="63">
        <v>40</v>
      </c>
      <c r="H18" s="63">
        <v>0</v>
      </c>
      <c r="I18" s="63">
        <v>0</v>
      </c>
      <c r="J18" s="63">
        <v>289</v>
      </c>
      <c r="K18" s="63">
        <v>2670</v>
      </c>
      <c r="L18" s="63">
        <v>0</v>
      </c>
      <c r="M18" s="63">
        <v>76286</v>
      </c>
    </row>
    <row r="19" spans="1:15" ht="33" customHeight="1" x14ac:dyDescent="0.25">
      <c r="B19" s="436" t="s">
        <v>445</v>
      </c>
      <c r="C19" s="123" t="s">
        <v>462</v>
      </c>
      <c r="D19" s="63">
        <v>703</v>
      </c>
      <c r="E19" s="63">
        <v>322</v>
      </c>
      <c r="F19" s="63">
        <v>42</v>
      </c>
      <c r="G19" s="63">
        <v>12</v>
      </c>
      <c r="H19" s="63">
        <v>0</v>
      </c>
      <c r="I19" s="63">
        <v>0</v>
      </c>
      <c r="J19" s="63">
        <v>4</v>
      </c>
      <c r="K19" s="63">
        <v>2</v>
      </c>
      <c r="L19" s="63">
        <v>0</v>
      </c>
      <c r="M19" s="63">
        <v>1085</v>
      </c>
    </row>
    <row r="20" spans="1:15" ht="33" customHeight="1" x14ac:dyDescent="0.25">
      <c r="B20" s="436" t="s">
        <v>445</v>
      </c>
      <c r="C20" s="123" t="s">
        <v>448</v>
      </c>
      <c r="D20" s="63">
        <v>36839</v>
      </c>
      <c r="E20" s="63">
        <v>49904</v>
      </c>
      <c r="F20" s="63">
        <v>1923</v>
      </c>
      <c r="G20" s="63">
        <v>74</v>
      </c>
      <c r="H20" s="63">
        <v>0</v>
      </c>
      <c r="I20" s="63">
        <v>0</v>
      </c>
      <c r="J20" s="63">
        <v>165</v>
      </c>
      <c r="K20" s="63">
        <v>3161</v>
      </c>
      <c r="L20" s="63">
        <v>0</v>
      </c>
      <c r="M20" s="63">
        <v>92066</v>
      </c>
    </row>
    <row r="21" spans="1:15" ht="33" customHeight="1" x14ac:dyDescent="0.25">
      <c r="B21" s="451" t="s">
        <v>445</v>
      </c>
      <c r="C21" s="123" t="s">
        <v>449</v>
      </c>
      <c r="D21" s="63">
        <v>92801</v>
      </c>
      <c r="E21" s="63">
        <v>127598</v>
      </c>
      <c r="F21" s="63">
        <v>3365</v>
      </c>
      <c r="G21" s="63">
        <v>94</v>
      </c>
      <c r="H21" s="63">
        <v>0</v>
      </c>
      <c r="I21" s="63">
        <v>0</v>
      </c>
      <c r="J21" s="63">
        <v>4461</v>
      </c>
      <c r="K21" s="63">
        <v>6637</v>
      </c>
      <c r="L21" s="63">
        <v>0</v>
      </c>
      <c r="M21" s="63">
        <v>234956</v>
      </c>
    </row>
    <row r="22" spans="1:15" ht="33" customHeight="1" x14ac:dyDescent="0.25">
      <c r="B22" s="452" t="s">
        <v>450</v>
      </c>
      <c r="C22" s="123" t="s">
        <v>451</v>
      </c>
      <c r="D22" s="312">
        <v>140415</v>
      </c>
      <c r="E22" s="312">
        <v>133020</v>
      </c>
      <c r="F22" s="312">
        <v>441</v>
      </c>
      <c r="G22" s="312">
        <v>69</v>
      </c>
      <c r="H22" s="312">
        <v>0</v>
      </c>
      <c r="I22" s="312">
        <v>0</v>
      </c>
      <c r="J22" s="312">
        <v>637</v>
      </c>
      <c r="K22" s="312">
        <v>5864</v>
      </c>
      <c r="L22" s="312">
        <v>0</v>
      </c>
      <c r="M22" s="312">
        <v>280446</v>
      </c>
    </row>
    <row r="23" spans="1:15" ht="33" customHeight="1" x14ac:dyDescent="0.25">
      <c r="B23" s="453" t="s">
        <v>450</v>
      </c>
      <c r="C23" s="123" t="s">
        <v>452</v>
      </c>
      <c r="D23" s="311">
        <v>170653</v>
      </c>
      <c r="E23" s="311">
        <v>206363</v>
      </c>
      <c r="F23" s="311">
        <v>55215</v>
      </c>
      <c r="G23" s="311">
        <v>76</v>
      </c>
      <c r="H23" s="311">
        <v>0</v>
      </c>
      <c r="I23" s="311">
        <v>0</v>
      </c>
      <c r="J23" s="311">
        <v>6874</v>
      </c>
      <c r="K23" s="311">
        <v>2716</v>
      </c>
      <c r="L23" s="311">
        <v>0</v>
      </c>
      <c r="M23" s="311">
        <v>441897</v>
      </c>
    </row>
    <row r="24" spans="1:15" ht="33" customHeight="1" x14ac:dyDescent="0.25">
      <c r="B24" s="454" t="s">
        <v>450</v>
      </c>
      <c r="C24" s="123" t="s">
        <v>453</v>
      </c>
      <c r="D24" s="311">
        <v>160265</v>
      </c>
      <c r="E24" s="311">
        <v>252138</v>
      </c>
      <c r="F24" s="311">
        <v>5863</v>
      </c>
      <c r="G24" s="311">
        <v>364</v>
      </c>
      <c r="H24" s="311">
        <v>0</v>
      </c>
      <c r="I24" s="311">
        <v>0</v>
      </c>
      <c r="J24" s="311">
        <v>1528</v>
      </c>
      <c r="K24" s="311">
        <v>13858</v>
      </c>
      <c r="L24" s="311">
        <v>0</v>
      </c>
      <c r="M24" s="311">
        <v>434016</v>
      </c>
    </row>
    <row r="25" spans="1:15" ht="33" customHeight="1" x14ac:dyDescent="0.25">
      <c r="B25" s="455" t="s">
        <v>463</v>
      </c>
      <c r="C25" s="123" t="s">
        <v>464</v>
      </c>
      <c r="D25" s="311">
        <v>103630</v>
      </c>
      <c r="E25" s="311">
        <v>143898</v>
      </c>
      <c r="F25" s="311">
        <v>3986</v>
      </c>
      <c r="G25" s="311">
        <v>46</v>
      </c>
      <c r="H25" s="311">
        <v>0</v>
      </c>
      <c r="I25" s="311">
        <v>0</v>
      </c>
      <c r="J25" s="311">
        <v>515</v>
      </c>
      <c r="K25" s="311">
        <v>12570</v>
      </c>
      <c r="L25" s="311">
        <v>0</v>
      </c>
      <c r="M25" s="311">
        <v>264645</v>
      </c>
    </row>
    <row r="26" spans="1:15" ht="33" customHeight="1" x14ac:dyDescent="0.25">
      <c r="B26" s="456" t="s">
        <v>463</v>
      </c>
      <c r="C26" s="123" t="s">
        <v>465</v>
      </c>
      <c r="D26" s="311">
        <v>15183</v>
      </c>
      <c r="E26" s="311">
        <v>26161</v>
      </c>
      <c r="F26" s="311">
        <v>2505</v>
      </c>
      <c r="G26" s="311">
        <v>141</v>
      </c>
      <c r="H26" s="311">
        <v>0</v>
      </c>
      <c r="I26" s="311">
        <v>0</v>
      </c>
      <c r="J26" s="311">
        <v>99</v>
      </c>
      <c r="K26" s="311">
        <v>548</v>
      </c>
      <c r="L26" s="311">
        <v>0</v>
      </c>
      <c r="M26" s="311">
        <v>44637</v>
      </c>
    </row>
    <row r="27" spans="1:15" ht="33" customHeight="1" x14ac:dyDescent="0.25">
      <c r="B27" s="457" t="s">
        <v>463</v>
      </c>
      <c r="C27" s="123" t="s">
        <v>466</v>
      </c>
      <c r="D27" s="311">
        <v>18737</v>
      </c>
      <c r="E27" s="311">
        <v>28228</v>
      </c>
      <c r="F27" s="311">
        <v>22284</v>
      </c>
      <c r="G27" s="311">
        <v>51</v>
      </c>
      <c r="H27" s="311">
        <v>0</v>
      </c>
      <c r="I27" s="311">
        <v>0</v>
      </c>
      <c r="J27" s="311">
        <v>130</v>
      </c>
      <c r="K27" s="311">
        <v>1093</v>
      </c>
      <c r="L27" s="311">
        <v>0</v>
      </c>
      <c r="M27" s="311">
        <v>70523</v>
      </c>
    </row>
    <row r="28" spans="1:15" ht="33" customHeight="1" x14ac:dyDescent="0.25">
      <c r="B28" s="320" t="s">
        <v>458</v>
      </c>
      <c r="C28" s="123" t="s">
        <v>459</v>
      </c>
      <c r="D28" s="311">
        <v>25343</v>
      </c>
      <c r="E28" s="311">
        <v>17766</v>
      </c>
      <c r="F28" s="311">
        <v>10060</v>
      </c>
      <c r="G28" s="311">
        <v>274</v>
      </c>
      <c r="H28" s="311">
        <v>0</v>
      </c>
      <c r="I28" s="311">
        <v>0</v>
      </c>
      <c r="J28" s="311">
        <v>46</v>
      </c>
      <c r="K28" s="311">
        <v>480</v>
      </c>
      <c r="L28" s="311">
        <v>0</v>
      </c>
      <c r="M28" s="311">
        <v>53969</v>
      </c>
    </row>
    <row r="29" spans="1:15" ht="24" customHeight="1" x14ac:dyDescent="0.3">
      <c r="B29" s="44" t="s">
        <v>197</v>
      </c>
      <c r="C29" s="44"/>
      <c r="D29" s="44"/>
      <c r="E29" s="44"/>
      <c r="F29" s="44"/>
      <c r="G29" s="176"/>
      <c r="H29" s="176"/>
      <c r="I29" s="176"/>
      <c r="J29" s="176"/>
      <c r="K29" s="176"/>
      <c r="L29" s="176"/>
    </row>
    <row r="30" spans="1:15" ht="15.75" customHeight="1" x14ac:dyDescent="0.3">
      <c r="B30" s="419" t="s">
        <v>319</v>
      </c>
      <c r="C30" s="428"/>
      <c r="D30" s="428"/>
      <c r="E30" s="428"/>
      <c r="F30" s="428"/>
      <c r="G30" s="206"/>
      <c r="H30" s="176"/>
      <c r="I30" s="176"/>
      <c r="J30" s="176"/>
      <c r="K30" s="176"/>
      <c r="L30" s="176"/>
    </row>
    <row r="31" spans="1:15" ht="15.75" customHeight="1" x14ac:dyDescent="0.3">
      <c r="B31" s="206"/>
      <c r="C31" s="206"/>
      <c r="D31" s="206"/>
      <c r="E31" s="206"/>
      <c r="F31" s="206"/>
      <c r="G31" s="206"/>
      <c r="H31" s="176"/>
      <c r="I31" s="176"/>
      <c r="J31" s="176"/>
      <c r="K31" s="176"/>
      <c r="L31" s="176"/>
    </row>
    <row r="32" spans="1:15" ht="15.75" customHeight="1" x14ac:dyDescent="0.3">
      <c r="A32" s="36"/>
      <c r="B32" s="206"/>
      <c r="C32" s="206"/>
      <c r="D32" s="206"/>
      <c r="E32" s="206"/>
      <c r="F32" s="206"/>
      <c r="G32" s="206"/>
      <c r="H32" s="176"/>
      <c r="I32" s="176"/>
      <c r="J32" s="176"/>
      <c r="K32" s="176"/>
      <c r="L32" s="176"/>
      <c r="N32" s="203"/>
      <c r="O32" s="203"/>
    </row>
    <row r="33" spans="1:15" ht="30" customHeight="1" x14ac:dyDescent="0.3">
      <c r="A33" s="36"/>
      <c r="B33" s="426" t="s">
        <v>292</v>
      </c>
      <c r="C33" s="426"/>
      <c r="D33" s="426"/>
      <c r="E33" s="426"/>
      <c r="F33" s="426"/>
      <c r="G33" s="426"/>
      <c r="H33" s="426"/>
      <c r="I33" s="426"/>
      <c r="J33" s="426"/>
      <c r="K33" s="426"/>
      <c r="L33" s="426"/>
      <c r="M33" s="426"/>
      <c r="N33" s="204"/>
      <c r="O33" s="204"/>
    </row>
    <row r="34" spans="1:15" ht="30" customHeight="1" x14ac:dyDescent="0.3">
      <c r="A34" s="36"/>
      <c r="B34" s="307"/>
      <c r="C34" s="307"/>
      <c r="D34" s="307"/>
      <c r="E34" s="307"/>
      <c r="F34" s="307"/>
      <c r="G34" s="307"/>
      <c r="H34" s="178"/>
      <c r="I34" s="178"/>
      <c r="J34" s="178"/>
      <c r="K34" s="178"/>
      <c r="L34" s="178"/>
      <c r="M34" s="45"/>
    </row>
    <row r="35" spans="1:15" ht="30" customHeight="1" x14ac:dyDescent="0.3">
      <c r="A35" s="36"/>
      <c r="B35" s="321"/>
      <c r="C35" s="222"/>
      <c r="D35" s="213" t="s">
        <v>68</v>
      </c>
      <c r="E35" s="213" t="s">
        <v>70</v>
      </c>
      <c r="F35" s="213" t="s">
        <v>69</v>
      </c>
      <c r="G35" s="213" t="s">
        <v>170</v>
      </c>
      <c r="H35" s="213" t="s">
        <v>72</v>
      </c>
      <c r="I35" s="213" t="s">
        <v>67</v>
      </c>
      <c r="J35" s="213" t="s">
        <v>53</v>
      </c>
      <c r="K35" s="319"/>
      <c r="L35" s="45"/>
      <c r="M35" s="45"/>
    </row>
    <row r="36" spans="1:15" ht="30" customHeight="1" x14ac:dyDescent="0.3">
      <c r="B36" s="80"/>
      <c r="C36" s="83"/>
      <c r="D36" s="215">
        <f>D10</f>
        <v>1067891</v>
      </c>
      <c r="E36" s="216">
        <f>E10</f>
        <v>1333018</v>
      </c>
      <c r="F36" s="215">
        <f>+G10+F10</f>
        <v>144130</v>
      </c>
      <c r="G36" s="211">
        <f>+H10</f>
        <v>0</v>
      </c>
      <c r="H36" s="215">
        <f>+I10+J10</f>
        <v>15727</v>
      </c>
      <c r="I36" s="215">
        <f>K10+L10</f>
        <v>62182</v>
      </c>
      <c r="J36" s="215">
        <f>+D36+E36+F36+H36+I36+G36</f>
        <v>2622948</v>
      </c>
      <c r="K36" s="318">
        <f>J36-M10</f>
        <v>0</v>
      </c>
      <c r="L36" s="45"/>
      <c r="M36" s="45"/>
    </row>
    <row r="37" spans="1:15" ht="30" customHeight="1" x14ac:dyDescent="0.3">
      <c r="B37" s="321"/>
      <c r="C37" s="222" t="s">
        <v>189</v>
      </c>
      <c r="D37" s="218">
        <f t="shared" ref="D37:I37" si="0">+D36/$J$36</f>
        <v>0.40713388141892254</v>
      </c>
      <c r="E37" s="218">
        <f t="shared" si="0"/>
        <v>0.50821365882968328</v>
      </c>
      <c r="F37" s="218">
        <f t="shared" si="0"/>
        <v>5.4949621570843189E-2</v>
      </c>
      <c r="G37" s="218">
        <f t="shared" si="0"/>
        <v>0</v>
      </c>
      <c r="H37" s="218">
        <f t="shared" si="0"/>
        <v>5.9959251956195857E-3</v>
      </c>
      <c r="I37" s="218">
        <f t="shared" si="0"/>
        <v>2.3706912984931459E-2</v>
      </c>
      <c r="J37" s="218">
        <f>+D37+E37+F37+H37+I37+G37</f>
        <v>0.99999999999999989</v>
      </c>
      <c r="K37" s="178"/>
      <c r="L37" s="45"/>
      <c r="M37" s="45"/>
    </row>
    <row r="38" spans="1:15" ht="30" customHeight="1" x14ac:dyDescent="0.3">
      <c r="B38" s="270"/>
      <c r="C38" s="214"/>
      <c r="D38" s="224"/>
      <c r="E38" s="224"/>
      <c r="F38" s="224"/>
      <c r="G38" s="224"/>
      <c r="H38" s="224"/>
      <c r="I38" s="224"/>
      <c r="J38" s="224">
        <f>M10-SUM(D36:I36)</f>
        <v>0</v>
      </c>
      <c r="K38" s="317"/>
      <c r="L38" s="45"/>
      <c r="M38" s="45"/>
    </row>
    <row r="39" spans="1:15" ht="30" customHeight="1" x14ac:dyDescent="0.3">
      <c r="B39" s="321"/>
      <c r="C39" s="321"/>
      <c r="D39" s="220"/>
      <c r="E39" s="220"/>
      <c r="F39" s="220"/>
      <c r="G39" s="220"/>
      <c r="H39" s="220"/>
      <c r="I39" s="220"/>
      <c r="J39" s="221"/>
      <c r="K39" s="178"/>
      <c r="L39" s="49"/>
      <c r="M39" s="45"/>
    </row>
    <row r="40" spans="1:15" ht="30" customHeight="1" x14ac:dyDescent="0.3">
      <c r="B40" s="321"/>
      <c r="C40" s="321"/>
      <c r="D40" s="220"/>
      <c r="E40" s="220"/>
      <c r="F40" s="220"/>
      <c r="G40" s="220"/>
      <c r="H40" s="220"/>
      <c r="I40" s="220"/>
      <c r="J40" s="322"/>
      <c r="K40" s="178"/>
      <c r="L40" s="45"/>
      <c r="M40" s="45"/>
    </row>
    <row r="41" spans="1:15" ht="30" customHeight="1" x14ac:dyDescent="0.3">
      <c r="B41" s="321"/>
      <c r="C41" s="321"/>
      <c r="D41" s="220"/>
      <c r="E41" s="220"/>
      <c r="F41" s="220"/>
      <c r="G41" s="220"/>
      <c r="H41" s="220"/>
      <c r="I41" s="220"/>
      <c r="J41" s="322"/>
      <c r="K41" s="178"/>
      <c r="L41" s="45"/>
      <c r="M41" s="45"/>
    </row>
    <row r="42" spans="1:15" ht="30" customHeight="1" x14ac:dyDescent="0.3">
      <c r="B42" s="80"/>
      <c r="C42" s="80"/>
      <c r="D42" s="80"/>
      <c r="E42" s="80"/>
      <c r="F42" s="80"/>
      <c r="G42" s="80"/>
      <c r="H42" s="80"/>
      <c r="I42" s="80"/>
      <c r="J42" s="221"/>
      <c r="K42" s="178"/>
      <c r="L42" s="178"/>
      <c r="M42" s="45"/>
    </row>
    <row r="43" spans="1:15" ht="30" customHeight="1" x14ac:dyDescent="0.3">
      <c r="B43" s="229"/>
      <c r="C43" s="229"/>
      <c r="D43" s="229"/>
      <c r="E43" s="229"/>
      <c r="F43" s="229"/>
      <c r="G43" s="229"/>
      <c r="H43" s="229"/>
      <c r="I43" s="229"/>
      <c r="J43" s="178"/>
      <c r="K43" s="178"/>
      <c r="L43" s="178"/>
      <c r="M43" s="45"/>
    </row>
    <row r="44" spans="1:15" ht="30" customHeight="1" x14ac:dyDescent="0.3">
      <c r="B44" s="307"/>
      <c r="C44" s="307"/>
      <c r="D44" s="307"/>
      <c r="E44" s="307"/>
      <c r="F44" s="307"/>
      <c r="G44" s="307"/>
      <c r="H44" s="178"/>
      <c r="I44" s="178"/>
      <c r="J44" s="178"/>
      <c r="K44" s="178"/>
      <c r="L44" s="178"/>
      <c r="M44" s="45"/>
    </row>
    <row r="45" spans="1:15" ht="30" customHeight="1" x14ac:dyDescent="0.3">
      <c r="B45" s="307"/>
      <c r="C45" s="307"/>
      <c r="D45" s="307"/>
      <c r="E45" s="307"/>
      <c r="F45" s="307"/>
      <c r="G45" s="307"/>
      <c r="H45" s="178"/>
      <c r="I45" s="178"/>
      <c r="J45" s="178"/>
      <c r="K45" s="178"/>
      <c r="L45" s="178"/>
      <c r="M45" s="45"/>
    </row>
    <row r="46" spans="1:15" ht="26.25" customHeight="1" x14ac:dyDescent="0.3">
      <c r="B46" s="209" t="s">
        <v>324</v>
      </c>
      <c r="C46" s="205"/>
    </row>
    <row r="47" spans="1:15" ht="15.75" customHeight="1" x14ac:dyDescent="0.3">
      <c r="B47" s="205" t="s">
        <v>73</v>
      </c>
      <c r="C47" s="205"/>
    </row>
    <row r="48" spans="1:15" ht="30" customHeight="1" x14ac:dyDescent="0.25"/>
    <row r="49" spans="2:13" ht="15" customHeight="1" x14ac:dyDescent="0.25">
      <c r="B49" s="442"/>
      <c r="C49" s="442"/>
      <c r="D49" s="442"/>
      <c r="E49" s="442"/>
      <c r="F49" s="442"/>
      <c r="G49" s="442"/>
      <c r="H49" s="442"/>
      <c r="I49" s="442"/>
      <c r="J49" s="442"/>
      <c r="K49" s="442"/>
      <c r="L49" s="442"/>
      <c r="M49" s="442"/>
    </row>
    <row r="50" spans="2:13" ht="30" customHeight="1" x14ac:dyDescent="0.3">
      <c r="B50" s="206"/>
      <c r="C50" s="206"/>
      <c r="D50" s="206"/>
      <c r="E50" s="206"/>
      <c r="F50" s="206"/>
      <c r="G50" s="206"/>
      <c r="H50" s="176"/>
      <c r="I50" s="176"/>
      <c r="J50" s="176"/>
      <c r="K50" s="176"/>
      <c r="L50" s="176"/>
    </row>
    <row r="51" spans="2:13" ht="30" customHeight="1" x14ac:dyDescent="0.25">
      <c r="B51" s="6"/>
      <c r="C51" s="6"/>
      <c r="D51" s="6"/>
      <c r="E51" s="6"/>
      <c r="F51" s="6"/>
      <c r="G51" s="6"/>
      <c r="H51" s="6"/>
      <c r="I51" s="6"/>
      <c r="J51" s="6"/>
      <c r="K51" s="6"/>
    </row>
    <row r="52" spans="2:13" ht="30" customHeight="1" x14ac:dyDescent="0.25">
      <c r="B52" s="6"/>
      <c r="C52" s="6"/>
      <c r="D52" s="6"/>
      <c r="E52" s="6"/>
      <c r="F52" s="6"/>
      <c r="G52" s="6"/>
      <c r="H52" s="6"/>
      <c r="I52" s="6"/>
      <c r="J52" s="6"/>
      <c r="K52" s="6"/>
    </row>
    <row r="53" spans="2:13" ht="54" customHeight="1" x14ac:dyDescent="0.3">
      <c r="B53" s="95"/>
      <c r="C53" s="95"/>
      <c r="D53" s="6"/>
      <c r="E53" s="6"/>
      <c r="F53" s="6"/>
      <c r="G53" s="6"/>
      <c r="H53" s="6"/>
      <c r="I53" s="6"/>
      <c r="J53" s="6"/>
      <c r="K53" s="6"/>
      <c r="M53" s="62"/>
    </row>
    <row r="54" spans="2:13" ht="30" customHeight="1" x14ac:dyDescent="0.3">
      <c r="B54" s="100"/>
      <c r="C54" s="100"/>
      <c r="D54" s="6"/>
      <c r="E54" s="6"/>
      <c r="F54" s="6"/>
      <c r="G54" s="6"/>
      <c r="H54" s="6"/>
      <c r="I54" s="6"/>
      <c r="J54" s="6"/>
      <c r="K54" s="6"/>
      <c r="M54" s="36"/>
    </row>
    <row r="55" spans="2:13" ht="45.6" customHeight="1" x14ac:dyDescent="0.3">
      <c r="B55" s="100"/>
      <c r="C55" s="100"/>
      <c r="D55" s="6"/>
      <c r="E55" s="6"/>
      <c r="F55" s="6"/>
      <c r="G55" s="6"/>
      <c r="H55" s="6"/>
      <c r="I55" s="6"/>
      <c r="J55" s="6"/>
      <c r="K55" s="6"/>
      <c r="M55" s="36"/>
    </row>
    <row r="56" spans="2:13" ht="30" customHeight="1" x14ac:dyDescent="0.25">
      <c r="B56" s="6"/>
      <c r="C56" s="6"/>
      <c r="D56" s="6"/>
      <c r="E56" s="6"/>
      <c r="F56" s="6"/>
      <c r="G56" s="6"/>
      <c r="H56" s="6"/>
      <c r="I56" s="6"/>
      <c r="J56" s="6"/>
      <c r="K56" s="6"/>
      <c r="M56" s="36"/>
    </row>
    <row r="57" spans="2:13" ht="30" customHeight="1" x14ac:dyDescent="0.25">
      <c r="B57" s="6"/>
      <c r="C57" s="6"/>
      <c r="D57" s="6"/>
      <c r="E57" s="6"/>
      <c r="F57" s="6"/>
      <c r="G57" s="6"/>
      <c r="H57" s="6"/>
      <c r="I57" s="6"/>
      <c r="J57" s="6"/>
      <c r="K57" s="6"/>
      <c r="M57" s="36"/>
    </row>
    <row r="58" spans="2:13" ht="30" customHeight="1" x14ac:dyDescent="0.25">
      <c r="B58" s="6"/>
      <c r="C58" s="6"/>
      <c r="D58" s="6"/>
      <c r="E58" s="6"/>
      <c r="F58" s="6"/>
      <c r="G58" s="6"/>
      <c r="H58" s="6"/>
      <c r="I58" s="6"/>
      <c r="J58" s="6"/>
      <c r="K58" s="6"/>
      <c r="M58" s="36"/>
    </row>
    <row r="59" spans="2:13" ht="30" customHeight="1" x14ac:dyDescent="0.25">
      <c r="B59" s="6"/>
      <c r="C59" s="6"/>
      <c r="D59" s="6"/>
      <c r="E59" s="6"/>
      <c r="F59" s="6"/>
      <c r="G59" s="6"/>
      <c r="H59" s="6"/>
      <c r="I59" s="6"/>
      <c r="J59" s="6"/>
      <c r="K59" s="6"/>
      <c r="M59" s="36"/>
    </row>
    <row r="60" spans="2:13" ht="30" customHeight="1" x14ac:dyDescent="0.25">
      <c r="B60" s="6"/>
      <c r="C60" s="6"/>
      <c r="D60" s="6"/>
      <c r="E60" s="6"/>
      <c r="F60" s="6"/>
      <c r="G60" s="6"/>
      <c r="H60" s="6"/>
      <c r="I60" s="6"/>
      <c r="J60" s="6"/>
      <c r="K60" s="6"/>
      <c r="M60" s="36"/>
    </row>
    <row r="61" spans="2:13" ht="30" customHeight="1" x14ac:dyDescent="0.25">
      <c r="M61" s="36"/>
    </row>
    <row r="62" spans="2:13" ht="30" customHeight="1" x14ac:dyDescent="0.25">
      <c r="M62" s="36"/>
    </row>
    <row r="63" spans="2:13" ht="30" customHeight="1" x14ac:dyDescent="0.25">
      <c r="M63" s="36"/>
    </row>
    <row r="64" spans="2:13" ht="30" customHeight="1" x14ac:dyDescent="0.25">
      <c r="M64" s="36"/>
    </row>
    <row r="65" spans="13:13" ht="30" customHeight="1" x14ac:dyDescent="0.25">
      <c r="M65" s="36"/>
    </row>
    <row r="66" spans="13:13" ht="30" customHeight="1" x14ac:dyDescent="0.25">
      <c r="M66" s="36"/>
    </row>
    <row r="67" spans="13:13" ht="30" customHeight="1" x14ac:dyDescent="0.25"/>
    <row r="68" spans="13:13" ht="30" customHeight="1" x14ac:dyDescent="0.25"/>
    <row r="69" spans="13:13" ht="30" customHeight="1" x14ac:dyDescent="0.25"/>
    <row r="72" spans="13:13" ht="7.9" customHeight="1" x14ac:dyDescent="0.25"/>
  </sheetData>
  <sheetProtection selectLockedCells="1" selectUnlockedCells="1"/>
  <mergeCells count="19">
    <mergeCell ref="B49:M49"/>
    <mergeCell ref="B33:M33"/>
    <mergeCell ref="B22:B24"/>
    <mergeCell ref="B25:B27"/>
    <mergeCell ref="B30:F30"/>
    <mergeCell ref="B11:B15"/>
    <mergeCell ref="B16:B21"/>
    <mergeCell ref="I8:J8"/>
    <mergeCell ref="K8:L8"/>
    <mergeCell ref="B3:M3"/>
    <mergeCell ref="B4:M4"/>
    <mergeCell ref="B5:G5"/>
    <mergeCell ref="B7:M7"/>
    <mergeCell ref="B10:C10"/>
    <mergeCell ref="B8:C9"/>
    <mergeCell ref="D8:D9"/>
    <mergeCell ref="F8:G8"/>
    <mergeCell ref="H8:H9"/>
    <mergeCell ref="M8:M9"/>
  </mergeCells>
  <conditionalFormatting sqref="J38">
    <cfRule type="cellIs" dxfId="13" priority="3" operator="notEqual">
      <formula>0</formula>
    </cfRule>
  </conditionalFormatting>
  <conditionalFormatting sqref="K38">
    <cfRule type="cellIs" dxfId="12" priority="4" operator="notEqual">
      <formula>0</formula>
    </cfRule>
  </conditionalFormatting>
  <hyperlinks>
    <hyperlink ref="B6" location="Indice!A1" display="Índice"/>
    <hyperlink ref="M6" location="'3.2.1_EROG PUB SHA'!A1" display="Siguiente"/>
    <hyperlink ref="L6" location="'3.1.3_EROG TIPO PUB NA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142"/>
  <sheetViews>
    <sheetView showGridLines="0" showZeros="0" zoomScale="60" zoomScaleNormal="60" zoomScaleSheetLayoutView="100" workbookViewId="0">
      <pane ySplit="6" topLeftCell="A7" activePane="bottomLeft" state="frozen"/>
      <selection pane="bottomLeft" activeCell="R6" sqref="R6"/>
    </sheetView>
  </sheetViews>
  <sheetFormatPr baseColWidth="10" defaultRowHeight="15" x14ac:dyDescent="0.25"/>
  <cols>
    <col min="1" max="1" width="2" customWidth="1"/>
    <col min="2" max="2" width="52.5703125" customWidth="1"/>
    <col min="3" max="18" width="15.28515625" customWidth="1"/>
    <col min="19" max="248" width="11.42578125" customWidth="1"/>
    <col min="249" max="249" width="2.7109375" customWidth="1"/>
    <col min="250" max="250" width="5.5703125" customWidth="1"/>
    <col min="251" max="251" width="14.5703125" customWidth="1"/>
    <col min="252" max="252" width="11.85546875" customWidth="1"/>
    <col min="253" max="255" width="15.7109375" customWidth="1"/>
  </cols>
  <sheetData>
    <row r="1" spans="2:18" ht="87.75" customHeight="1" x14ac:dyDescent="0.25"/>
    <row r="2" spans="2:18" ht="31.9" customHeight="1" x14ac:dyDescent="0.25"/>
    <row r="3" spans="2:18" ht="26.45" customHeight="1" x14ac:dyDescent="0.25">
      <c r="B3" s="424" t="s">
        <v>90</v>
      </c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  <c r="P3" s="424"/>
      <c r="Q3" s="424"/>
    </row>
    <row r="4" spans="2:18" ht="41.25" customHeight="1" x14ac:dyDescent="0.25">
      <c r="B4" s="421" t="s">
        <v>293</v>
      </c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</row>
    <row r="5" spans="2:18" ht="3.6" customHeight="1" x14ac:dyDescent="0.25">
      <c r="B5" s="420"/>
      <c r="C5" s="420"/>
      <c r="D5" s="420"/>
      <c r="E5" s="420"/>
      <c r="F5" s="420"/>
      <c r="G5" s="420"/>
      <c r="H5" s="420"/>
      <c r="I5" s="420"/>
      <c r="J5" s="420"/>
      <c r="K5" s="420"/>
      <c r="L5" s="420"/>
      <c r="M5" s="420"/>
    </row>
    <row r="6" spans="2:18" ht="23.25" customHeight="1" x14ac:dyDescent="0.25">
      <c r="B6" s="56" t="s">
        <v>38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Q6" s="58" t="s">
        <v>74</v>
      </c>
      <c r="R6" s="58" t="s">
        <v>75</v>
      </c>
    </row>
    <row r="7" spans="2:18" ht="21.6" customHeight="1" x14ac:dyDescent="0.25">
      <c r="B7" s="422" t="s">
        <v>52</v>
      </c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2"/>
      <c r="N7" s="422"/>
      <c r="O7" s="422"/>
      <c r="P7" s="422"/>
      <c r="Q7" s="422"/>
    </row>
    <row r="8" spans="2:18" ht="33" customHeight="1" x14ac:dyDescent="0.25">
      <c r="B8" s="28" t="s">
        <v>40</v>
      </c>
      <c r="C8" s="28">
        <v>2007</v>
      </c>
      <c r="D8" s="28">
        <v>2008</v>
      </c>
      <c r="E8" s="28">
        <v>2009</v>
      </c>
      <c r="F8" s="28">
        <v>2010</v>
      </c>
      <c r="G8" s="28">
        <v>2011</v>
      </c>
      <c r="H8" s="28">
        <v>2012</v>
      </c>
      <c r="I8" s="28">
        <v>2013</v>
      </c>
      <c r="J8" s="28">
        <v>2014</v>
      </c>
      <c r="K8" s="28">
        <v>2015</v>
      </c>
      <c r="L8" s="28">
        <v>2016</v>
      </c>
      <c r="M8" s="28">
        <v>2017</v>
      </c>
      <c r="N8" s="28">
        <v>2018</v>
      </c>
      <c r="O8" s="28">
        <v>2019</v>
      </c>
      <c r="P8" s="28">
        <v>2020</v>
      </c>
      <c r="Q8" s="28">
        <v>2021</v>
      </c>
      <c r="R8" s="28">
        <v>2022</v>
      </c>
    </row>
    <row r="9" spans="2:18" ht="33" customHeight="1" x14ac:dyDescent="0.25">
      <c r="B9" s="329" t="s">
        <v>437</v>
      </c>
      <c r="C9" s="330">
        <v>1137080</v>
      </c>
      <c r="D9" s="330">
        <v>1412953</v>
      </c>
      <c r="E9" s="330">
        <v>1658442</v>
      </c>
      <c r="F9" s="330">
        <v>2179175</v>
      </c>
      <c r="G9" s="330">
        <v>2869283</v>
      </c>
      <c r="H9" s="330">
        <v>3608772</v>
      </c>
      <c r="I9" s="330">
        <v>4127835</v>
      </c>
      <c r="J9" s="330">
        <v>4647543</v>
      </c>
      <c r="K9" s="330">
        <v>4816880</v>
      </c>
      <c r="L9" s="330">
        <v>5054439</v>
      </c>
      <c r="M9" s="330">
        <v>5873034</v>
      </c>
      <c r="N9" s="330">
        <v>5589528</v>
      </c>
      <c r="O9" s="330">
        <v>5336867</v>
      </c>
      <c r="P9" s="330">
        <v>4968495</v>
      </c>
      <c r="Q9" s="330">
        <v>5613487</v>
      </c>
      <c r="R9" s="330">
        <v>5437121</v>
      </c>
    </row>
    <row r="10" spans="2:18" ht="33" customHeight="1" x14ac:dyDescent="0.25">
      <c r="B10" s="332" t="s">
        <v>449</v>
      </c>
      <c r="C10" s="328">
        <v>277674</v>
      </c>
      <c r="D10" s="328">
        <v>358763</v>
      </c>
      <c r="E10" s="328">
        <v>444516</v>
      </c>
      <c r="F10" s="328">
        <v>548406</v>
      </c>
      <c r="G10" s="328">
        <v>653779</v>
      </c>
      <c r="H10" s="328">
        <v>782909</v>
      </c>
      <c r="I10" s="328">
        <v>910354</v>
      </c>
      <c r="J10" s="328">
        <v>1097585</v>
      </c>
      <c r="K10" s="328">
        <v>1321738</v>
      </c>
      <c r="L10" s="328">
        <v>1377035</v>
      </c>
      <c r="M10" s="328">
        <v>1705069</v>
      </c>
      <c r="N10" s="328">
        <v>1827523</v>
      </c>
      <c r="O10" s="328">
        <v>1803771</v>
      </c>
      <c r="P10" s="328">
        <v>1607496</v>
      </c>
      <c r="Q10" s="328">
        <v>1676016</v>
      </c>
      <c r="R10" s="328">
        <v>1502007</v>
      </c>
    </row>
    <row r="11" spans="2:18" ht="33" customHeight="1" x14ac:dyDescent="0.25">
      <c r="B11" s="332" t="s">
        <v>467</v>
      </c>
      <c r="C11" s="328">
        <v>1192</v>
      </c>
      <c r="D11" s="328">
        <v>1709</v>
      </c>
      <c r="E11" s="328">
        <v>2019</v>
      </c>
      <c r="F11" s="328">
        <v>2475</v>
      </c>
      <c r="G11" s="328">
        <v>2662</v>
      </c>
      <c r="H11" s="328">
        <v>3409</v>
      </c>
      <c r="I11" s="328">
        <v>4222</v>
      </c>
      <c r="J11" s="328">
        <v>5369</v>
      </c>
      <c r="K11" s="328">
        <v>4997</v>
      </c>
      <c r="L11" s="328">
        <v>5285</v>
      </c>
      <c r="M11" s="328">
        <v>4928</v>
      </c>
      <c r="N11" s="328">
        <v>5910</v>
      </c>
      <c r="O11" s="328">
        <v>5673</v>
      </c>
      <c r="P11" s="328">
        <v>4746</v>
      </c>
      <c r="Q11" s="328">
        <v>4862</v>
      </c>
      <c r="R11" s="328">
        <v>4733</v>
      </c>
    </row>
    <row r="12" spans="2:18" ht="33" customHeight="1" x14ac:dyDescent="0.25">
      <c r="B12" s="332" t="s">
        <v>453</v>
      </c>
      <c r="C12" s="328">
        <v>214814</v>
      </c>
      <c r="D12" s="328">
        <v>263103</v>
      </c>
      <c r="E12" s="328">
        <v>334491</v>
      </c>
      <c r="F12" s="328">
        <v>417686</v>
      </c>
      <c r="G12" s="328">
        <v>534401</v>
      </c>
      <c r="H12" s="328">
        <v>617331</v>
      </c>
      <c r="I12" s="328">
        <v>701270</v>
      </c>
      <c r="J12" s="328">
        <v>819632</v>
      </c>
      <c r="K12" s="328">
        <v>1077995</v>
      </c>
      <c r="L12" s="328">
        <v>1087810</v>
      </c>
      <c r="M12" s="328">
        <v>1026858</v>
      </c>
      <c r="N12" s="328">
        <v>1230220</v>
      </c>
      <c r="O12" s="328">
        <v>1201163</v>
      </c>
      <c r="P12" s="328">
        <v>1118707</v>
      </c>
      <c r="Q12" s="328">
        <v>1166138</v>
      </c>
      <c r="R12" s="328">
        <v>1156300</v>
      </c>
    </row>
    <row r="13" spans="2:18" ht="33" customHeight="1" x14ac:dyDescent="0.25">
      <c r="B13" s="332" t="s">
        <v>468</v>
      </c>
      <c r="C13" s="328">
        <v>1391</v>
      </c>
      <c r="D13" s="328">
        <v>1812</v>
      </c>
      <c r="E13" s="328">
        <v>1867</v>
      </c>
      <c r="F13" s="328">
        <v>2202</v>
      </c>
      <c r="G13" s="328">
        <v>2257</v>
      </c>
      <c r="H13" s="328">
        <v>2775</v>
      </c>
      <c r="I13" s="328">
        <v>2735</v>
      </c>
      <c r="J13" s="328">
        <v>2196</v>
      </c>
      <c r="K13" s="328">
        <v>1455</v>
      </c>
      <c r="L13" s="328">
        <v>1207</v>
      </c>
      <c r="M13" s="328">
        <v>0</v>
      </c>
      <c r="N13" s="328">
        <v>0</v>
      </c>
      <c r="O13" s="328">
        <v>0</v>
      </c>
      <c r="P13" s="328">
        <v>0</v>
      </c>
      <c r="Q13" s="328">
        <v>0</v>
      </c>
      <c r="R13" s="328">
        <v>0</v>
      </c>
    </row>
    <row r="14" spans="2:18" ht="33" customHeight="1" x14ac:dyDescent="0.25">
      <c r="B14" s="332" t="s">
        <v>469</v>
      </c>
      <c r="C14" s="328">
        <v>14812</v>
      </c>
      <c r="D14" s="328">
        <v>16848</v>
      </c>
      <c r="E14" s="328">
        <v>18160</v>
      </c>
      <c r="F14" s="328">
        <v>20256</v>
      </c>
      <c r="G14" s="328">
        <v>21110</v>
      </c>
      <c r="H14" s="328">
        <v>22571</v>
      </c>
      <c r="I14" s="328">
        <v>25379</v>
      </c>
      <c r="J14" s="328">
        <v>27321</v>
      </c>
      <c r="K14" s="328">
        <v>30447</v>
      </c>
      <c r="L14" s="328">
        <v>28895</v>
      </c>
      <c r="M14" s="328">
        <v>36365</v>
      </c>
      <c r="N14" s="328">
        <v>22938</v>
      </c>
      <c r="O14" s="328">
        <v>27004</v>
      </c>
      <c r="P14" s="328">
        <v>20751</v>
      </c>
      <c r="Q14" s="328">
        <v>20136</v>
      </c>
      <c r="R14" s="328">
        <v>20734</v>
      </c>
    </row>
    <row r="15" spans="2:18" ht="33" customHeight="1" x14ac:dyDescent="0.25">
      <c r="B15" s="332" t="s">
        <v>470</v>
      </c>
      <c r="C15" s="328">
        <v>287398</v>
      </c>
      <c r="D15" s="328">
        <v>368125</v>
      </c>
      <c r="E15" s="328">
        <v>409750</v>
      </c>
      <c r="F15" s="328">
        <v>578625</v>
      </c>
      <c r="G15" s="328">
        <v>691384</v>
      </c>
      <c r="H15" s="328">
        <v>931144</v>
      </c>
      <c r="I15" s="328">
        <v>1113437</v>
      </c>
      <c r="J15" s="328">
        <v>1120507</v>
      </c>
      <c r="K15" s="328">
        <v>1483965</v>
      </c>
      <c r="L15" s="328">
        <v>1484202</v>
      </c>
      <c r="M15" s="328">
        <v>1748456</v>
      </c>
      <c r="N15" s="328">
        <v>1668948</v>
      </c>
      <c r="O15" s="328">
        <v>1672700</v>
      </c>
      <c r="P15" s="328">
        <v>1701126</v>
      </c>
      <c r="Q15" s="328">
        <v>1891358</v>
      </c>
      <c r="R15" s="328">
        <v>2094320</v>
      </c>
    </row>
    <row r="16" spans="2:18" ht="33" customHeight="1" x14ac:dyDescent="0.25">
      <c r="B16" s="332" t="s">
        <v>471</v>
      </c>
      <c r="C16" s="328">
        <v>39503</v>
      </c>
      <c r="D16" s="328">
        <v>33516</v>
      </c>
      <c r="E16" s="328">
        <v>42146</v>
      </c>
      <c r="F16" s="328">
        <v>43801</v>
      </c>
      <c r="G16" s="328">
        <v>53426</v>
      </c>
      <c r="H16" s="328">
        <v>60165</v>
      </c>
      <c r="I16" s="328">
        <v>102185</v>
      </c>
      <c r="J16" s="328">
        <v>70123</v>
      </c>
      <c r="K16" s="328">
        <v>54930</v>
      </c>
      <c r="L16" s="328">
        <v>29477</v>
      </c>
      <c r="M16" s="328">
        <v>29359</v>
      </c>
      <c r="N16" s="328">
        <v>30508</v>
      </c>
      <c r="O16" s="328">
        <v>27109</v>
      </c>
      <c r="P16" s="328">
        <v>48684</v>
      </c>
      <c r="Q16" s="328">
        <v>368139</v>
      </c>
      <c r="R16" s="328">
        <v>70823</v>
      </c>
    </row>
    <row r="17" spans="2:18" ht="33" customHeight="1" x14ac:dyDescent="0.25">
      <c r="B17" s="332" t="s">
        <v>472</v>
      </c>
      <c r="C17" s="328">
        <v>233331</v>
      </c>
      <c r="D17" s="328">
        <v>287380</v>
      </c>
      <c r="E17" s="328">
        <v>262821</v>
      </c>
      <c r="F17" s="328">
        <v>289871</v>
      </c>
      <c r="G17" s="328">
        <v>377617</v>
      </c>
      <c r="H17" s="328">
        <v>455314</v>
      </c>
      <c r="I17" s="328">
        <v>614141</v>
      </c>
      <c r="J17" s="328">
        <v>568189</v>
      </c>
      <c r="K17" s="328">
        <v>544833</v>
      </c>
      <c r="L17" s="328">
        <v>536788</v>
      </c>
      <c r="M17" s="328">
        <v>648375</v>
      </c>
      <c r="N17" s="328">
        <v>522686</v>
      </c>
      <c r="O17" s="328">
        <v>340438</v>
      </c>
      <c r="P17" s="328">
        <v>247175</v>
      </c>
      <c r="Q17" s="328">
        <v>257294</v>
      </c>
      <c r="R17" s="328">
        <v>274932</v>
      </c>
    </row>
    <row r="18" spans="2:18" ht="33" customHeight="1" x14ac:dyDescent="0.25">
      <c r="B18" s="332" t="s">
        <v>473</v>
      </c>
      <c r="C18" s="328">
        <v>66965</v>
      </c>
      <c r="D18" s="328">
        <v>81697</v>
      </c>
      <c r="E18" s="328">
        <v>142672</v>
      </c>
      <c r="F18" s="328">
        <v>275853</v>
      </c>
      <c r="G18" s="328">
        <v>532647</v>
      </c>
      <c r="H18" s="328">
        <v>733154</v>
      </c>
      <c r="I18" s="328">
        <v>654112</v>
      </c>
      <c r="J18" s="328">
        <v>936621</v>
      </c>
      <c r="K18" s="328">
        <v>296520</v>
      </c>
      <c r="L18" s="328">
        <v>503740</v>
      </c>
      <c r="M18" s="328">
        <v>673624</v>
      </c>
      <c r="N18" s="328">
        <v>280795</v>
      </c>
      <c r="O18" s="328">
        <v>259009</v>
      </c>
      <c r="P18" s="328">
        <v>219810</v>
      </c>
      <c r="Q18" s="328">
        <v>229544</v>
      </c>
      <c r="R18" s="328">
        <v>313272</v>
      </c>
    </row>
    <row r="19" spans="2:18" ht="8.25" customHeight="1" x14ac:dyDescent="0.25">
      <c r="B19" s="331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</row>
    <row r="20" spans="2:18" ht="18" customHeight="1" x14ac:dyDescent="0.3">
      <c r="B20" s="89" t="s">
        <v>319</v>
      </c>
      <c r="C20" s="73"/>
      <c r="D20" s="73"/>
      <c r="E20" s="73"/>
      <c r="F20" s="73"/>
      <c r="G20" s="73"/>
      <c r="H20" s="73"/>
      <c r="I20" s="73"/>
    </row>
    <row r="21" spans="2:18" ht="23.25" customHeight="1" x14ac:dyDescent="0.3">
      <c r="B21" s="44"/>
      <c r="C21" s="73"/>
      <c r="D21" s="73"/>
      <c r="E21" s="73"/>
      <c r="F21" s="73"/>
      <c r="G21" s="73"/>
      <c r="H21" s="73"/>
      <c r="I21" s="73"/>
    </row>
    <row r="22" spans="2:18" ht="33" customHeight="1" x14ac:dyDescent="0.25">
      <c r="B22" s="426" t="s">
        <v>294</v>
      </c>
      <c r="C22" s="426"/>
      <c r="D22" s="426"/>
      <c r="E22" s="426"/>
      <c r="F22" s="426"/>
      <c r="G22" s="426"/>
      <c r="H22" s="426"/>
      <c r="I22" s="426"/>
      <c r="J22" s="426"/>
      <c r="K22" s="426"/>
      <c r="L22" s="426"/>
      <c r="M22" s="426"/>
      <c r="N22" s="426"/>
      <c r="O22" s="426"/>
      <c r="P22" s="426"/>
      <c r="Q22" s="426"/>
      <c r="R22" s="237"/>
    </row>
    <row r="23" spans="2:18" ht="33" customHeight="1" x14ac:dyDescent="0.25">
      <c r="B23" s="333"/>
      <c r="C23" s="333"/>
      <c r="D23" s="333"/>
      <c r="E23" s="333"/>
      <c r="F23" s="333"/>
      <c r="G23" s="333"/>
      <c r="H23" s="334">
        <f>R5</f>
        <v>0</v>
      </c>
      <c r="I23" s="333"/>
      <c r="J23" s="334">
        <f>Q5</f>
        <v>0</v>
      </c>
      <c r="K23" s="333"/>
      <c r="L23" s="266"/>
      <c r="M23" s="266"/>
      <c r="N23" s="250"/>
      <c r="O23" s="250"/>
      <c r="P23" s="250"/>
      <c r="Q23" s="250"/>
      <c r="R23" s="62"/>
    </row>
    <row r="24" spans="2:18" ht="33" customHeight="1" x14ac:dyDescent="0.25">
      <c r="B24" s="335"/>
      <c r="C24" s="335"/>
      <c r="D24" s="336"/>
      <c r="E24" s="336"/>
      <c r="F24" s="347"/>
      <c r="G24" s="347"/>
      <c r="H24" s="348">
        <f>+H25-Q9</f>
        <v>0</v>
      </c>
      <c r="I24" s="146">
        <f>Q8</f>
        <v>2021</v>
      </c>
      <c r="J24" s="348">
        <f>+J25-R9</f>
        <v>0</v>
      </c>
      <c r="K24" s="146">
        <v>2022</v>
      </c>
      <c r="L24" s="45"/>
      <c r="M24" s="6"/>
      <c r="N24" s="45"/>
      <c r="O24" s="45"/>
      <c r="P24" s="45"/>
      <c r="Q24" s="45"/>
      <c r="R24" s="36"/>
    </row>
    <row r="25" spans="2:18" ht="33" customHeight="1" x14ac:dyDescent="0.25">
      <c r="B25" s="338"/>
      <c r="C25" s="338"/>
      <c r="D25" s="338"/>
      <c r="E25" s="338"/>
      <c r="F25" s="146"/>
      <c r="G25" s="349"/>
      <c r="H25" s="350">
        <f>SUM(H26:H34)</f>
        <v>5613487</v>
      </c>
      <c r="I25" s="351">
        <f>SUM(I26:I34)</f>
        <v>1</v>
      </c>
      <c r="J25" s="350">
        <f>SUM(J26:J34)</f>
        <v>5437121</v>
      </c>
      <c r="K25" s="351">
        <f>SUM(K26:K37)</f>
        <v>0.99999999999999989</v>
      </c>
      <c r="L25" s="253"/>
      <c r="M25" s="267"/>
      <c r="N25" s="253"/>
      <c r="O25" s="253"/>
      <c r="P25" s="253"/>
      <c r="Q25" s="253"/>
      <c r="R25" s="327"/>
    </row>
    <row r="26" spans="2:18" ht="33" customHeight="1" x14ac:dyDescent="0.25">
      <c r="B26" s="342"/>
      <c r="C26" s="342"/>
      <c r="D26" s="342"/>
      <c r="E26" s="342"/>
      <c r="F26" s="349" t="str">
        <f t="shared" ref="F26:F34" si="0">+B10</f>
        <v>Hospitales generales</v>
      </c>
      <c r="G26" s="349"/>
      <c r="H26" s="350">
        <f>Q10</f>
        <v>1676016</v>
      </c>
      <c r="I26" s="351">
        <f>+H26/$H$25</f>
        <v>0.29856949878034811</v>
      </c>
      <c r="J26" s="350">
        <f t="shared" ref="J26:J34" si="1">R10</f>
        <v>1502007</v>
      </c>
      <c r="K26" s="351">
        <f>+J26/$J$25</f>
        <v>0.27625042738611116</v>
      </c>
      <c r="L26" s="325"/>
      <c r="M26" s="268"/>
      <c r="N26" s="325"/>
      <c r="O26" s="45"/>
      <c r="P26" s="45"/>
      <c r="Q26" s="45"/>
      <c r="R26" s="36"/>
    </row>
    <row r="27" spans="2:18" ht="33" customHeight="1" x14ac:dyDescent="0.25">
      <c r="B27" s="145"/>
      <c r="C27" s="145"/>
      <c r="D27" s="145"/>
      <c r="E27" s="145"/>
      <c r="F27" s="349" t="str">
        <f t="shared" si="0"/>
        <v xml:space="preserve">Hospitales de salud mental </v>
      </c>
      <c r="G27" s="349"/>
      <c r="H27" s="350">
        <f t="shared" ref="H27:H34" si="2">Q11</f>
        <v>4862</v>
      </c>
      <c r="I27" s="351">
        <f t="shared" ref="I27:I34" si="3">+H27/$H$25</f>
        <v>8.6612830848276665E-4</v>
      </c>
      <c r="J27" s="350">
        <f t="shared" si="1"/>
        <v>4733</v>
      </c>
      <c r="K27" s="351">
        <f t="shared" ref="K27:K34" si="4">+J27/$J$25</f>
        <v>8.7049745628247006E-4</v>
      </c>
      <c r="L27" s="325"/>
      <c r="M27" s="268"/>
      <c r="N27" s="325"/>
      <c r="O27" s="45"/>
      <c r="P27" s="45"/>
      <c r="Q27" s="45"/>
      <c r="R27" s="36"/>
    </row>
    <row r="28" spans="2:18" ht="33" customHeight="1" x14ac:dyDescent="0.25">
      <c r="B28" s="145"/>
      <c r="C28" s="145"/>
      <c r="D28" s="145"/>
      <c r="E28" s="145"/>
      <c r="F28" s="349" t="str">
        <f t="shared" si="0"/>
        <v>Hospitales de especialidades</v>
      </c>
      <c r="G28" s="349"/>
      <c r="H28" s="350">
        <f t="shared" si="2"/>
        <v>1166138</v>
      </c>
      <c r="I28" s="351">
        <f t="shared" si="3"/>
        <v>0.20773861238121688</v>
      </c>
      <c r="J28" s="350">
        <f t="shared" si="1"/>
        <v>1156300</v>
      </c>
      <c r="K28" s="351">
        <f t="shared" si="4"/>
        <v>0.21266769674612723</v>
      </c>
      <c r="L28" s="325"/>
      <c r="M28" s="268"/>
      <c r="N28" s="325"/>
      <c r="O28" s="45"/>
      <c r="P28" s="45"/>
      <c r="Q28" s="45"/>
      <c r="R28" s="36"/>
    </row>
    <row r="29" spans="2:18" ht="33" customHeight="1" x14ac:dyDescent="0.25">
      <c r="B29" s="145"/>
      <c r="C29" s="145"/>
      <c r="D29" s="145"/>
      <c r="E29" s="145"/>
      <c r="F29" s="349" t="str">
        <f t="shared" si="0"/>
        <v>Atención de larga duración residencial</v>
      </c>
      <c r="G29" s="349"/>
      <c r="H29" s="350">
        <f t="shared" si="2"/>
        <v>0</v>
      </c>
      <c r="I29" s="351">
        <f t="shared" si="3"/>
        <v>0</v>
      </c>
      <c r="J29" s="350">
        <f t="shared" si="1"/>
        <v>0</v>
      </c>
      <c r="K29" s="351">
        <f t="shared" si="4"/>
        <v>0</v>
      </c>
      <c r="L29" s="324"/>
      <c r="M29" s="269"/>
      <c r="N29" s="324"/>
      <c r="O29" s="45"/>
      <c r="P29" s="45"/>
      <c r="Q29" s="45"/>
      <c r="R29" s="36"/>
    </row>
    <row r="30" spans="2:18" ht="33" customHeight="1" x14ac:dyDescent="0.25">
      <c r="B30" s="145"/>
      <c r="C30" s="145"/>
      <c r="D30" s="145"/>
      <c r="E30" s="145"/>
      <c r="F30" s="349" t="str">
        <f t="shared" si="0"/>
        <v>Consultorios  médicos</v>
      </c>
      <c r="G30" s="349"/>
      <c r="H30" s="350">
        <f t="shared" si="2"/>
        <v>20136</v>
      </c>
      <c r="I30" s="351">
        <f t="shared" si="3"/>
        <v>3.5870751994259539E-3</v>
      </c>
      <c r="J30" s="350">
        <f t="shared" si="1"/>
        <v>20734</v>
      </c>
      <c r="K30" s="351">
        <f>+J30/$J$25</f>
        <v>3.8134152247117545E-3</v>
      </c>
      <c r="L30" s="324"/>
      <c r="M30" s="269"/>
      <c r="N30" s="324"/>
      <c r="O30" s="45"/>
      <c r="P30" s="45"/>
      <c r="Q30" s="45"/>
      <c r="R30" s="36"/>
    </row>
    <row r="31" spans="2:18" ht="33" customHeight="1" x14ac:dyDescent="0.25">
      <c r="B31" s="145"/>
      <c r="C31" s="145"/>
      <c r="D31" s="145"/>
      <c r="E31" s="145"/>
      <c r="F31" s="349" t="str">
        <f t="shared" si="0"/>
        <v>Centros  de salud ambulatoria</v>
      </c>
      <c r="G31" s="349"/>
      <c r="H31" s="350">
        <f t="shared" si="2"/>
        <v>1891358</v>
      </c>
      <c r="I31" s="351">
        <f t="shared" si="3"/>
        <v>0.33693103769546451</v>
      </c>
      <c r="J31" s="350">
        <f t="shared" si="1"/>
        <v>2094320</v>
      </c>
      <c r="K31" s="351">
        <f t="shared" si="4"/>
        <v>0.38518914697686513</v>
      </c>
      <c r="L31" s="324"/>
      <c r="M31" s="269"/>
      <c r="N31" s="324"/>
      <c r="O31" s="45"/>
      <c r="P31" s="45"/>
      <c r="Q31" s="45"/>
      <c r="R31" s="36"/>
    </row>
    <row r="32" spans="2:18" ht="24" customHeight="1" x14ac:dyDescent="0.25">
      <c r="B32" s="145"/>
      <c r="C32" s="145"/>
      <c r="D32" s="145"/>
      <c r="E32" s="145"/>
      <c r="F32" s="349" t="str">
        <f t="shared" si="0"/>
        <v>Proveedores de atención preventiva</v>
      </c>
      <c r="G32" s="349"/>
      <c r="H32" s="350">
        <f t="shared" si="2"/>
        <v>368139</v>
      </c>
      <c r="I32" s="351">
        <f t="shared" si="3"/>
        <v>6.5581161940875612E-2</v>
      </c>
      <c r="J32" s="350">
        <f t="shared" si="1"/>
        <v>70823</v>
      </c>
      <c r="K32" s="351">
        <f t="shared" si="4"/>
        <v>1.3025827455375741E-2</v>
      </c>
      <c r="L32" s="290"/>
      <c r="M32" s="94"/>
      <c r="N32" s="290"/>
      <c r="O32" s="45"/>
      <c r="P32" s="45"/>
      <c r="Q32" s="45"/>
      <c r="R32" s="36"/>
    </row>
    <row r="33" spans="2:18" ht="15.75" customHeight="1" x14ac:dyDescent="0.25">
      <c r="B33" s="145"/>
      <c r="C33" s="145"/>
      <c r="D33" s="145"/>
      <c r="E33" s="145"/>
      <c r="F33" s="349" t="str">
        <f t="shared" si="0"/>
        <v>Agencias gubernamentales de administración del sistema de salud</v>
      </c>
      <c r="G33" s="349"/>
      <c r="H33" s="350">
        <f t="shared" si="2"/>
        <v>257294</v>
      </c>
      <c r="I33" s="351">
        <f t="shared" si="3"/>
        <v>4.5834968532037217E-2</v>
      </c>
      <c r="J33" s="350">
        <f t="shared" si="1"/>
        <v>274932</v>
      </c>
      <c r="K33" s="351">
        <f t="shared" si="4"/>
        <v>5.0565731386150871E-2</v>
      </c>
      <c r="L33" s="290"/>
      <c r="M33" s="94"/>
      <c r="N33" s="290"/>
      <c r="O33" s="45"/>
      <c r="P33" s="45"/>
      <c r="Q33" s="45"/>
      <c r="R33" s="36"/>
    </row>
    <row r="34" spans="2:18" ht="15.75" customHeight="1" x14ac:dyDescent="0.25">
      <c r="B34" s="145"/>
      <c r="C34" s="145"/>
      <c r="D34" s="145"/>
      <c r="E34" s="145"/>
      <c r="F34" s="349" t="str">
        <f t="shared" si="0"/>
        <v>Agencias de administración de seguros sociales</v>
      </c>
      <c r="G34" s="349"/>
      <c r="H34" s="350">
        <f t="shared" si="2"/>
        <v>229544</v>
      </c>
      <c r="I34" s="351">
        <f t="shared" si="3"/>
        <v>4.0891517162148949E-2</v>
      </c>
      <c r="J34" s="350">
        <f t="shared" si="1"/>
        <v>313272</v>
      </c>
      <c r="K34" s="351">
        <f t="shared" si="4"/>
        <v>5.7617257368375654E-2</v>
      </c>
      <c r="L34" s="290"/>
      <c r="M34" s="94"/>
      <c r="N34" s="290"/>
      <c r="O34" s="45"/>
      <c r="P34" s="45"/>
      <c r="Q34" s="45"/>
    </row>
    <row r="35" spans="2:18" ht="15.75" customHeight="1" x14ac:dyDescent="0.25">
      <c r="B35" s="145"/>
      <c r="C35" s="145"/>
      <c r="D35" s="145"/>
      <c r="E35" s="145"/>
      <c r="F35" s="349"/>
      <c r="G35" s="349"/>
      <c r="H35" s="350"/>
      <c r="I35" s="351"/>
      <c r="J35" s="350"/>
      <c r="K35" s="351"/>
      <c r="L35" s="290"/>
      <c r="M35" s="94"/>
      <c r="N35" s="290"/>
      <c r="O35" s="45"/>
      <c r="P35" s="45"/>
      <c r="Q35" s="45"/>
    </row>
    <row r="36" spans="2:18" ht="15.75" customHeight="1" x14ac:dyDescent="0.25">
      <c r="B36" s="145"/>
      <c r="C36" s="145"/>
      <c r="D36" s="145"/>
      <c r="E36" s="145"/>
      <c r="F36" s="339"/>
      <c r="G36" s="339"/>
      <c r="H36" s="340"/>
      <c r="I36" s="341"/>
      <c r="J36" s="340"/>
      <c r="K36" s="341"/>
      <c r="L36" s="290"/>
      <c r="M36" s="94"/>
      <c r="N36" s="290"/>
      <c r="O36" s="45"/>
      <c r="P36" s="45"/>
      <c r="Q36" s="45"/>
    </row>
    <row r="37" spans="2:18" ht="15.75" customHeight="1" x14ac:dyDescent="0.25">
      <c r="B37" s="145"/>
      <c r="C37" s="145"/>
      <c r="D37" s="145"/>
      <c r="E37" s="145"/>
      <c r="F37" s="339"/>
      <c r="G37" s="339"/>
      <c r="H37" s="340"/>
      <c r="I37" s="341"/>
      <c r="J37" s="340"/>
      <c r="K37" s="341"/>
      <c r="L37" s="94"/>
      <c r="M37" s="94"/>
      <c r="N37" s="290"/>
      <c r="O37" s="45"/>
      <c r="P37" s="45"/>
      <c r="Q37" s="45"/>
    </row>
    <row r="38" spans="2:18" ht="15.75" customHeight="1" x14ac:dyDescent="0.25">
      <c r="B38" s="145"/>
      <c r="C38" s="145"/>
      <c r="D38" s="145"/>
      <c r="E38" s="145"/>
      <c r="F38" s="145"/>
      <c r="G38" s="145"/>
      <c r="H38" s="145"/>
      <c r="I38" s="340"/>
      <c r="J38" s="341"/>
      <c r="K38" s="145"/>
      <c r="L38" s="94"/>
      <c r="M38" s="94"/>
      <c r="N38" s="290"/>
      <c r="O38" s="45"/>
      <c r="P38" s="45"/>
      <c r="Q38" s="45"/>
    </row>
    <row r="39" spans="2:18" ht="21.75" customHeight="1" x14ac:dyDescent="0.25">
      <c r="B39" s="145"/>
      <c r="C39" s="145"/>
      <c r="D39" s="145"/>
      <c r="E39" s="145"/>
      <c r="F39" s="145"/>
      <c r="G39" s="145"/>
      <c r="H39" s="145"/>
      <c r="I39" s="340"/>
      <c r="J39" s="341"/>
      <c r="K39" s="145"/>
      <c r="L39" s="94"/>
      <c r="M39" s="94"/>
      <c r="N39" s="290"/>
      <c r="O39" s="45"/>
      <c r="P39" s="45"/>
      <c r="Q39" s="45"/>
    </row>
    <row r="40" spans="2:18" ht="21.75" customHeight="1" x14ac:dyDescent="0.25">
      <c r="B40" s="145"/>
      <c r="C40" s="145"/>
      <c r="D40" s="145"/>
      <c r="E40" s="145"/>
      <c r="F40" s="145"/>
      <c r="G40" s="145"/>
      <c r="H40" s="145"/>
      <c r="I40" s="340"/>
      <c r="J40" s="341"/>
      <c r="K40" s="145"/>
      <c r="L40" s="290"/>
      <c r="M40" s="290"/>
      <c r="N40" s="290"/>
      <c r="O40" s="45"/>
      <c r="P40" s="45"/>
      <c r="Q40" s="45"/>
    </row>
    <row r="41" spans="2:18" ht="19.5" customHeight="1" x14ac:dyDescent="0.25">
      <c r="B41" s="339"/>
      <c r="C41" s="339"/>
      <c r="D41" s="340"/>
      <c r="E41" s="341"/>
      <c r="F41" s="343"/>
      <c r="G41" s="344"/>
      <c r="H41" s="145"/>
      <c r="I41" s="340"/>
      <c r="J41" s="341"/>
      <c r="K41" s="145"/>
      <c r="L41" s="290"/>
      <c r="M41" s="290"/>
      <c r="N41" s="290"/>
      <c r="O41" s="45"/>
      <c r="P41" s="45"/>
      <c r="Q41" s="45"/>
    </row>
    <row r="42" spans="2:18" ht="19.5" customHeight="1" x14ac:dyDescent="0.25">
      <c r="B42" s="339"/>
      <c r="C42" s="339"/>
      <c r="D42" s="145"/>
      <c r="E42" s="345"/>
      <c r="F42" s="343"/>
      <c r="G42" s="344"/>
      <c r="H42" s="145"/>
      <c r="I42" s="337"/>
      <c r="J42" s="341"/>
      <c r="K42" s="346"/>
      <c r="L42" s="326"/>
      <c r="M42" s="326"/>
      <c r="N42" s="326"/>
      <c r="O42" s="45"/>
      <c r="P42" s="45"/>
      <c r="Q42" s="45"/>
    </row>
    <row r="43" spans="2:18" ht="19.5" customHeight="1" x14ac:dyDescent="0.25">
      <c r="B43" s="290"/>
      <c r="C43" s="290"/>
      <c r="D43" s="45"/>
      <c r="E43" s="289"/>
      <c r="F43" s="290"/>
      <c r="G43" s="290"/>
      <c r="H43" s="290"/>
      <c r="I43" s="290"/>
      <c r="J43" s="290"/>
      <c r="K43" s="290"/>
      <c r="L43" s="290"/>
      <c r="M43" s="290"/>
      <c r="N43" s="290"/>
      <c r="O43" s="45"/>
      <c r="P43" s="45"/>
      <c r="Q43" s="45"/>
    </row>
    <row r="44" spans="2:18" ht="19.5" customHeight="1" x14ac:dyDescent="0.25">
      <c r="B44" s="290"/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45"/>
      <c r="P44" s="45"/>
      <c r="Q44" s="45"/>
    </row>
    <row r="45" spans="2:18" ht="19.5" customHeight="1" x14ac:dyDescent="0.25">
      <c r="B45" s="290"/>
      <c r="C45" s="290"/>
      <c r="D45" s="290"/>
      <c r="E45" s="290"/>
      <c r="F45" s="290"/>
      <c r="G45" s="290"/>
      <c r="H45" s="290"/>
      <c r="I45" s="290"/>
      <c r="J45" s="290"/>
      <c r="K45" s="290"/>
      <c r="L45" s="290"/>
      <c r="M45" s="290"/>
      <c r="N45" s="290"/>
      <c r="O45" s="45"/>
      <c r="P45" s="45"/>
      <c r="Q45" s="45"/>
    </row>
    <row r="46" spans="2:18" ht="19.5" customHeight="1" x14ac:dyDescent="0.25">
      <c r="B46" s="290"/>
      <c r="C46" s="290"/>
      <c r="D46" s="290"/>
      <c r="E46" s="290"/>
      <c r="F46" s="290"/>
      <c r="G46" s="290"/>
      <c r="H46" s="290"/>
      <c r="I46" s="290"/>
      <c r="J46" s="290"/>
      <c r="K46" s="290"/>
      <c r="L46" s="290"/>
      <c r="M46" s="290"/>
      <c r="N46" s="290"/>
      <c r="O46" s="45"/>
      <c r="P46" s="45"/>
      <c r="Q46" s="45"/>
    </row>
    <row r="47" spans="2:18" ht="20.100000000000001" customHeight="1" x14ac:dyDescent="0.25"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</row>
    <row r="48" spans="2:18" ht="20.100000000000001" customHeight="1" x14ac:dyDescent="0.25"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</row>
    <row r="49" spans="2:18" ht="20.100000000000001" customHeight="1" x14ac:dyDescent="0.3">
      <c r="B49" s="323"/>
      <c r="C49" s="323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</row>
    <row r="50" spans="2:18" ht="20.100000000000001" customHeight="1" x14ac:dyDescent="0.3">
      <c r="B50" s="323"/>
      <c r="C50" s="323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</row>
    <row r="51" spans="2:18" ht="20.100000000000001" customHeight="1" x14ac:dyDescent="0.25"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</row>
    <row r="52" spans="2:18" ht="20.100000000000001" customHeight="1" x14ac:dyDescent="0.3">
      <c r="B52" s="89" t="s">
        <v>323</v>
      </c>
    </row>
    <row r="53" spans="2:18" ht="15.75" customHeight="1" x14ac:dyDescent="0.3">
      <c r="B53" s="44" t="s">
        <v>56</v>
      </c>
      <c r="C53" s="44"/>
    </row>
    <row r="54" spans="2:18" x14ac:dyDescent="0.25">
      <c r="B54" s="252"/>
      <c r="C54" s="252"/>
      <c r="D54" s="252"/>
      <c r="E54" s="252"/>
      <c r="F54" s="252"/>
      <c r="G54" s="252"/>
      <c r="H54" s="252"/>
      <c r="I54" s="252"/>
      <c r="J54" s="252"/>
      <c r="K54" s="252"/>
      <c r="L54" s="252"/>
      <c r="M54" s="252"/>
      <c r="N54" s="252"/>
      <c r="O54" s="252"/>
      <c r="P54" s="252"/>
      <c r="Q54" s="252"/>
      <c r="R54" s="252"/>
    </row>
    <row r="55" spans="2:18" x14ac:dyDescent="0.25">
      <c r="B55" s="252"/>
      <c r="C55" s="252"/>
      <c r="D55" s="252"/>
      <c r="E55" s="252"/>
      <c r="F55" s="252"/>
      <c r="G55" s="252"/>
      <c r="H55" s="252"/>
      <c r="I55" s="252"/>
      <c r="J55" s="252"/>
      <c r="K55" s="252"/>
      <c r="L55" s="252"/>
      <c r="M55" s="252"/>
      <c r="N55" s="252"/>
      <c r="O55" s="252"/>
      <c r="P55" s="252"/>
      <c r="Q55" s="252"/>
      <c r="R55" s="252"/>
    </row>
    <row r="56" spans="2:18" ht="19.5" customHeight="1" x14ac:dyDescent="0.25">
      <c r="B56" s="421" t="s">
        <v>295</v>
      </c>
      <c r="C56" s="421"/>
      <c r="D56" s="421"/>
      <c r="E56" s="421"/>
      <c r="F56" s="421"/>
      <c r="G56" s="421"/>
      <c r="H56" s="421"/>
      <c r="I56" s="421"/>
      <c r="J56" s="421"/>
      <c r="K56" s="421"/>
      <c r="L56" s="421"/>
      <c r="M56" s="421"/>
      <c r="N56" s="421"/>
      <c r="O56" s="421"/>
      <c r="P56" s="421"/>
      <c r="Q56" s="421"/>
      <c r="R56" s="237"/>
    </row>
    <row r="57" spans="2:18" ht="19.5" customHeight="1" x14ac:dyDescent="0.25"/>
    <row r="58" spans="2:18" ht="19.5" customHeight="1" x14ac:dyDescent="0.25"/>
    <row r="59" spans="2:18" ht="19.5" customHeight="1" x14ac:dyDescent="0.25"/>
    <row r="60" spans="2:18" ht="19.5" customHeight="1" x14ac:dyDescent="0.25"/>
    <row r="82" spans="2:18" ht="15.75" customHeight="1" x14ac:dyDescent="0.3">
      <c r="B82" s="89" t="s">
        <v>323</v>
      </c>
    </row>
    <row r="83" spans="2:18" ht="15.75" customHeight="1" x14ac:dyDescent="0.3">
      <c r="B83" s="44" t="s">
        <v>56</v>
      </c>
    </row>
    <row r="85" spans="2:18" ht="18" customHeight="1" x14ac:dyDescent="0.25">
      <c r="B85" s="421" t="s">
        <v>296</v>
      </c>
      <c r="C85" s="421"/>
      <c r="D85" s="421"/>
      <c r="E85" s="421"/>
      <c r="F85" s="421"/>
      <c r="G85" s="421"/>
      <c r="H85" s="421"/>
      <c r="I85" s="421"/>
      <c r="J85" s="421"/>
      <c r="K85" s="421"/>
      <c r="L85" s="421"/>
      <c r="M85" s="421"/>
      <c r="N85" s="421"/>
      <c r="O85" s="421"/>
      <c r="P85" s="421"/>
      <c r="Q85" s="421"/>
      <c r="R85" s="237"/>
    </row>
    <row r="111" spans="2:2" ht="15.75" customHeight="1" x14ac:dyDescent="0.3">
      <c r="B111" s="89" t="s">
        <v>323</v>
      </c>
    </row>
    <row r="112" spans="2:2" ht="15.75" customHeight="1" x14ac:dyDescent="0.3">
      <c r="B112" s="44" t="s">
        <v>56</v>
      </c>
    </row>
    <row r="114" spans="2:17" ht="19.5" customHeight="1" x14ac:dyDescent="0.25">
      <c r="B114" s="421" t="s">
        <v>297</v>
      </c>
      <c r="C114" s="421"/>
      <c r="D114" s="421"/>
      <c r="E114" s="421"/>
      <c r="F114" s="421"/>
      <c r="G114" s="421"/>
      <c r="H114" s="421"/>
      <c r="I114" s="421"/>
      <c r="J114" s="421"/>
      <c r="K114" s="421"/>
      <c r="L114" s="421"/>
      <c r="M114" s="421"/>
      <c r="N114" s="421"/>
      <c r="O114" s="421"/>
      <c r="P114" s="421"/>
      <c r="Q114" s="421"/>
    </row>
    <row r="141" spans="2:2" ht="15.75" customHeight="1" x14ac:dyDescent="0.3">
      <c r="B141" s="89" t="s">
        <v>319</v>
      </c>
    </row>
    <row r="142" spans="2:2" ht="15.75" customHeight="1" x14ac:dyDescent="0.3">
      <c r="B142" s="44" t="s">
        <v>56</v>
      </c>
    </row>
  </sheetData>
  <sheetProtection selectLockedCells="1" selectUnlockedCells="1"/>
  <mergeCells count="8">
    <mergeCell ref="B4:Q4"/>
    <mergeCell ref="B3:Q3"/>
    <mergeCell ref="B7:Q7"/>
    <mergeCell ref="B22:Q22"/>
    <mergeCell ref="B114:Q114"/>
    <mergeCell ref="B85:Q85"/>
    <mergeCell ref="B56:Q56"/>
    <mergeCell ref="B5:M5"/>
  </mergeCells>
  <conditionalFormatting sqref="I42">
    <cfRule type="cellIs" dxfId="11" priority="2" operator="notEqual">
      <formula>0</formula>
    </cfRule>
  </conditionalFormatting>
  <conditionalFormatting sqref="J24">
    <cfRule type="cellIs" dxfId="10" priority="1" operator="notEqual">
      <formula>0</formula>
    </cfRule>
  </conditionalFormatting>
  <conditionalFormatting sqref="E43 H24">
    <cfRule type="cellIs" dxfId="9" priority="3" operator="notEqual">
      <formula>0</formula>
    </cfRule>
  </conditionalFormatting>
  <hyperlinks>
    <hyperlink ref="B6" location="Indice!A1" display="Índice"/>
    <hyperlink ref="R6" location="'3.2.2_EROG PRIV SHA'!A1" display="Siguiente"/>
    <hyperlink ref="Q6" location="'3.1.4_EROG TIPO PRIV NA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154"/>
  <sheetViews>
    <sheetView showGridLines="0" showZeros="0" zoomScale="60" zoomScaleNormal="60" zoomScaleSheetLayoutView="100" workbookViewId="0">
      <pane ySplit="6" topLeftCell="A7" activePane="bottomLeft" state="frozen"/>
      <selection pane="bottomLeft" activeCell="R6" sqref="R6"/>
    </sheetView>
  </sheetViews>
  <sheetFormatPr baseColWidth="10" defaultRowHeight="15" x14ac:dyDescent="0.25"/>
  <cols>
    <col min="1" max="1" width="2" customWidth="1"/>
    <col min="2" max="2" width="52.5703125" customWidth="1"/>
    <col min="3" max="18" width="15.28515625" customWidth="1"/>
    <col min="19" max="248" width="11.42578125" customWidth="1"/>
    <col min="249" max="249" width="2.7109375" customWidth="1"/>
    <col min="250" max="250" width="5.5703125" customWidth="1"/>
    <col min="251" max="251" width="14.5703125" customWidth="1"/>
    <col min="252" max="252" width="11.85546875" customWidth="1"/>
    <col min="253" max="255" width="15.7109375" customWidth="1"/>
  </cols>
  <sheetData>
    <row r="1" spans="2:18" ht="80.25" customHeight="1" x14ac:dyDescent="0.25"/>
    <row r="2" spans="2:18" ht="31.9" customHeight="1" x14ac:dyDescent="0.25"/>
    <row r="3" spans="2:18" ht="32.450000000000003" customHeight="1" x14ac:dyDescent="0.25">
      <c r="B3" s="424" t="s">
        <v>93</v>
      </c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  <c r="P3" s="424"/>
      <c r="Q3" s="424"/>
    </row>
    <row r="4" spans="2:18" ht="41.25" customHeight="1" x14ac:dyDescent="0.25">
      <c r="B4" s="421" t="s">
        <v>304</v>
      </c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</row>
    <row r="5" spans="2:18" ht="3.6" customHeight="1" x14ac:dyDescent="0.25">
      <c r="B5" s="420"/>
      <c r="C5" s="420"/>
      <c r="D5" s="420"/>
      <c r="E5" s="420"/>
      <c r="F5" s="420"/>
      <c r="G5" s="420"/>
      <c r="H5" s="420"/>
      <c r="I5" s="420"/>
      <c r="J5" s="420"/>
      <c r="K5" s="420"/>
      <c r="L5" s="420"/>
      <c r="M5" s="420"/>
    </row>
    <row r="6" spans="2:18" ht="23.25" customHeight="1" x14ac:dyDescent="0.25">
      <c r="B6" s="56" t="s">
        <v>38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Q6" s="306" t="s">
        <v>74</v>
      </c>
      <c r="R6" s="306" t="s">
        <v>75</v>
      </c>
    </row>
    <row r="7" spans="2:18" ht="21.6" customHeight="1" x14ac:dyDescent="0.25">
      <c r="B7" s="422" t="s">
        <v>52</v>
      </c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2"/>
      <c r="N7" s="422"/>
      <c r="O7" s="422"/>
      <c r="P7" s="422"/>
      <c r="Q7" s="422"/>
    </row>
    <row r="8" spans="2:18" ht="33" customHeight="1" x14ac:dyDescent="0.25">
      <c r="B8" s="28" t="s">
        <v>40</v>
      </c>
      <c r="C8" s="28">
        <v>2007</v>
      </c>
      <c r="D8" s="28">
        <v>2008</v>
      </c>
      <c r="E8" s="28">
        <v>2009</v>
      </c>
      <c r="F8" s="28">
        <v>2010</v>
      </c>
      <c r="G8" s="28">
        <v>2011</v>
      </c>
      <c r="H8" s="28">
        <v>2012</v>
      </c>
      <c r="I8" s="28">
        <v>2013</v>
      </c>
      <c r="J8" s="28">
        <v>2014</v>
      </c>
      <c r="K8" s="28">
        <v>2015</v>
      </c>
      <c r="L8" s="28">
        <v>2016</v>
      </c>
      <c r="M8" s="28">
        <v>2017</v>
      </c>
      <c r="N8" s="28">
        <v>2018</v>
      </c>
      <c r="O8" s="28">
        <v>2019</v>
      </c>
      <c r="P8" s="28">
        <v>2020</v>
      </c>
      <c r="Q8" s="28">
        <v>2021</v>
      </c>
      <c r="R8" s="28">
        <v>2022</v>
      </c>
    </row>
    <row r="9" spans="2:18" ht="33" customHeight="1" x14ac:dyDescent="0.25">
      <c r="B9" s="357" t="s">
        <v>460</v>
      </c>
      <c r="C9" s="330">
        <v>668698</v>
      </c>
      <c r="D9" s="330">
        <v>817636</v>
      </c>
      <c r="E9" s="330">
        <v>1006957</v>
      </c>
      <c r="F9" s="330">
        <v>1195784</v>
      </c>
      <c r="G9" s="330">
        <v>1390776</v>
      </c>
      <c r="H9" s="330">
        <v>1579780</v>
      </c>
      <c r="I9" s="330">
        <v>1768824</v>
      </c>
      <c r="J9" s="330">
        <v>1936679</v>
      </c>
      <c r="K9" s="330">
        <v>2150765</v>
      </c>
      <c r="L9" s="330">
        <v>1985598</v>
      </c>
      <c r="M9" s="330">
        <v>1908615</v>
      </c>
      <c r="N9" s="330">
        <v>1978180</v>
      </c>
      <c r="O9" s="330">
        <v>2232941</v>
      </c>
      <c r="P9" s="330">
        <v>2220357</v>
      </c>
      <c r="Q9" s="330">
        <v>2408686</v>
      </c>
      <c r="R9" s="330">
        <v>2622948</v>
      </c>
    </row>
    <row r="10" spans="2:18" ht="33" customHeight="1" x14ac:dyDescent="0.25">
      <c r="B10" s="358" t="s">
        <v>449</v>
      </c>
      <c r="C10" s="328">
        <v>88333</v>
      </c>
      <c r="D10" s="328">
        <v>105216</v>
      </c>
      <c r="E10" s="328">
        <v>143199</v>
      </c>
      <c r="F10" s="328">
        <v>190622</v>
      </c>
      <c r="G10" s="328">
        <v>218632</v>
      </c>
      <c r="H10" s="328">
        <v>246766</v>
      </c>
      <c r="I10" s="328">
        <v>297531</v>
      </c>
      <c r="J10" s="328">
        <v>329142</v>
      </c>
      <c r="K10" s="328">
        <v>361114</v>
      </c>
      <c r="L10" s="328">
        <v>313228</v>
      </c>
      <c r="M10" s="328">
        <v>279376</v>
      </c>
      <c r="N10" s="328">
        <v>270162</v>
      </c>
      <c r="O10" s="328">
        <v>283735</v>
      </c>
      <c r="P10" s="328">
        <v>326956</v>
      </c>
      <c r="Q10" s="328">
        <v>299903</v>
      </c>
      <c r="R10" s="328">
        <v>327022</v>
      </c>
    </row>
    <row r="11" spans="2:18" ht="33" customHeight="1" x14ac:dyDescent="0.25">
      <c r="B11" s="358" t="s">
        <v>467</v>
      </c>
      <c r="C11" s="328">
        <v>3078</v>
      </c>
      <c r="D11" s="328">
        <v>3712</v>
      </c>
      <c r="E11" s="328">
        <v>5043</v>
      </c>
      <c r="F11" s="328">
        <v>6573</v>
      </c>
      <c r="G11" s="328">
        <v>7486</v>
      </c>
      <c r="H11" s="328">
        <v>8306</v>
      </c>
      <c r="I11" s="328">
        <v>10030</v>
      </c>
      <c r="J11" s="328">
        <v>11266</v>
      </c>
      <c r="K11" s="328">
        <v>17549</v>
      </c>
      <c r="L11" s="328">
        <v>15974</v>
      </c>
      <c r="M11" s="328">
        <v>16180</v>
      </c>
      <c r="N11" s="328">
        <v>11521</v>
      </c>
      <c r="O11" s="328">
        <v>13008</v>
      </c>
      <c r="P11" s="328">
        <v>13943</v>
      </c>
      <c r="Q11" s="328">
        <v>13752</v>
      </c>
      <c r="R11" s="328">
        <v>15026</v>
      </c>
    </row>
    <row r="12" spans="2:18" ht="33" customHeight="1" x14ac:dyDescent="0.25">
      <c r="B12" s="358" t="s">
        <v>453</v>
      </c>
      <c r="C12" s="328">
        <v>201104</v>
      </c>
      <c r="D12" s="328">
        <v>245477</v>
      </c>
      <c r="E12" s="328">
        <v>332786</v>
      </c>
      <c r="F12" s="328">
        <v>422996</v>
      </c>
      <c r="G12" s="328">
        <v>477560</v>
      </c>
      <c r="H12" s="328">
        <v>517870</v>
      </c>
      <c r="I12" s="328">
        <v>626920</v>
      </c>
      <c r="J12" s="328">
        <v>717885</v>
      </c>
      <c r="K12" s="328">
        <v>675314</v>
      </c>
      <c r="L12" s="328">
        <v>634131</v>
      </c>
      <c r="M12" s="328">
        <v>595931</v>
      </c>
      <c r="N12" s="328">
        <v>670848</v>
      </c>
      <c r="O12" s="328">
        <v>808628</v>
      </c>
      <c r="P12" s="328">
        <v>696738</v>
      </c>
      <c r="Q12" s="328">
        <v>778834</v>
      </c>
      <c r="R12" s="328">
        <v>860887</v>
      </c>
    </row>
    <row r="13" spans="2:18" ht="33" customHeight="1" x14ac:dyDescent="0.25">
      <c r="B13" s="358" t="s">
        <v>468</v>
      </c>
      <c r="C13" s="355">
        <v>15833</v>
      </c>
      <c r="D13" s="355">
        <v>20779</v>
      </c>
      <c r="E13" s="355">
        <v>18025</v>
      </c>
      <c r="F13" s="355">
        <v>21325</v>
      </c>
      <c r="G13" s="355">
        <v>22180</v>
      </c>
      <c r="H13" s="355">
        <v>21501</v>
      </c>
      <c r="I13" s="355">
        <v>21160</v>
      </c>
      <c r="J13" s="355">
        <v>23795</v>
      </c>
      <c r="K13" s="355">
        <v>67134</v>
      </c>
      <c r="L13" s="355">
        <v>19614</v>
      </c>
      <c r="M13" s="355">
        <v>31823</v>
      </c>
      <c r="N13" s="355">
        <v>27295</v>
      </c>
      <c r="O13" s="355">
        <v>31126</v>
      </c>
      <c r="P13" s="355">
        <v>38908</v>
      </c>
      <c r="Q13" s="355">
        <v>29780</v>
      </c>
      <c r="R13" s="355">
        <v>29302</v>
      </c>
    </row>
    <row r="14" spans="2:18" ht="33" customHeight="1" x14ac:dyDescent="0.25">
      <c r="B14" s="358" t="s">
        <v>474</v>
      </c>
      <c r="C14" s="355">
        <v>2568</v>
      </c>
      <c r="D14" s="355">
        <v>3370</v>
      </c>
      <c r="E14" s="355">
        <v>2925</v>
      </c>
      <c r="F14" s="355">
        <v>3460</v>
      </c>
      <c r="G14" s="355">
        <v>3596</v>
      </c>
      <c r="H14" s="355">
        <v>3487</v>
      </c>
      <c r="I14" s="355">
        <v>3431</v>
      </c>
      <c r="J14" s="355">
        <v>3860</v>
      </c>
      <c r="K14" s="355">
        <v>7403</v>
      </c>
      <c r="L14" s="355">
        <v>2261</v>
      </c>
      <c r="M14" s="355">
        <v>2632</v>
      </c>
      <c r="N14" s="355">
        <v>2931</v>
      </c>
      <c r="O14" s="355">
        <v>3623</v>
      </c>
      <c r="P14" s="355">
        <v>1748</v>
      </c>
      <c r="Q14" s="355">
        <v>1678</v>
      </c>
      <c r="R14" s="355">
        <v>11581</v>
      </c>
    </row>
    <row r="15" spans="2:18" ht="33" customHeight="1" x14ac:dyDescent="0.25">
      <c r="B15" s="358" t="s">
        <v>475</v>
      </c>
      <c r="C15" s="355">
        <v>6337</v>
      </c>
      <c r="D15" s="355">
        <v>8316</v>
      </c>
      <c r="E15" s="355">
        <v>7215</v>
      </c>
      <c r="F15" s="355">
        <v>8534</v>
      </c>
      <c r="G15" s="355">
        <v>8874</v>
      </c>
      <c r="H15" s="355">
        <v>8607</v>
      </c>
      <c r="I15" s="355">
        <v>8469</v>
      </c>
      <c r="J15" s="355">
        <v>9523</v>
      </c>
      <c r="K15" s="355">
        <v>20605</v>
      </c>
      <c r="L15" s="355">
        <v>13678</v>
      </c>
      <c r="M15" s="355">
        <v>12122</v>
      </c>
      <c r="N15" s="355">
        <v>13641</v>
      </c>
      <c r="O15" s="355">
        <v>12824</v>
      </c>
      <c r="P15" s="355">
        <v>15788</v>
      </c>
      <c r="Q15" s="355">
        <v>12998</v>
      </c>
      <c r="R15" s="355">
        <v>13086</v>
      </c>
    </row>
    <row r="16" spans="2:18" ht="33" customHeight="1" x14ac:dyDescent="0.25">
      <c r="B16" s="358" t="s">
        <v>469</v>
      </c>
      <c r="C16" s="355">
        <v>137221</v>
      </c>
      <c r="D16" s="355">
        <v>164554</v>
      </c>
      <c r="E16" s="355">
        <v>187411</v>
      </c>
      <c r="F16" s="355">
        <v>182986</v>
      </c>
      <c r="G16" s="355">
        <v>223529</v>
      </c>
      <c r="H16" s="355">
        <v>266679</v>
      </c>
      <c r="I16" s="355">
        <v>242382</v>
      </c>
      <c r="J16" s="355">
        <v>249180</v>
      </c>
      <c r="K16" s="355">
        <v>296047</v>
      </c>
      <c r="L16" s="355">
        <v>307372</v>
      </c>
      <c r="M16" s="355">
        <v>305328</v>
      </c>
      <c r="N16" s="355">
        <v>226639</v>
      </c>
      <c r="O16" s="355">
        <v>249031</v>
      </c>
      <c r="P16" s="355">
        <v>217730</v>
      </c>
      <c r="Q16" s="355">
        <v>244155</v>
      </c>
      <c r="R16" s="355">
        <v>257764</v>
      </c>
    </row>
    <row r="17" spans="2:18" ht="33" customHeight="1" x14ac:dyDescent="0.25">
      <c r="B17" s="358" t="s">
        <v>476</v>
      </c>
      <c r="C17" s="355">
        <v>45149</v>
      </c>
      <c r="D17" s="355">
        <v>49995</v>
      </c>
      <c r="E17" s="355">
        <v>56015</v>
      </c>
      <c r="F17" s="355">
        <v>45545</v>
      </c>
      <c r="G17" s="355">
        <v>59221</v>
      </c>
      <c r="H17" s="355">
        <v>65471</v>
      </c>
      <c r="I17" s="355">
        <v>53902</v>
      </c>
      <c r="J17" s="355">
        <v>57497</v>
      </c>
      <c r="K17" s="355">
        <v>59449</v>
      </c>
      <c r="L17" s="355">
        <v>69766</v>
      </c>
      <c r="M17" s="355">
        <v>58167</v>
      </c>
      <c r="N17" s="355">
        <v>67243</v>
      </c>
      <c r="O17" s="355">
        <v>71582</v>
      </c>
      <c r="P17" s="355">
        <v>55654</v>
      </c>
      <c r="Q17" s="355">
        <v>63971</v>
      </c>
      <c r="R17" s="355">
        <v>72243</v>
      </c>
    </row>
    <row r="18" spans="2:18" ht="33" customHeight="1" x14ac:dyDescent="0.25">
      <c r="B18" s="358" t="s">
        <v>477</v>
      </c>
      <c r="C18" s="355">
        <v>7812</v>
      </c>
      <c r="D18" s="355">
        <v>9546</v>
      </c>
      <c r="E18" s="355">
        <v>10601</v>
      </c>
      <c r="F18" s="355">
        <v>12014</v>
      </c>
      <c r="G18" s="355">
        <v>14660</v>
      </c>
      <c r="H18" s="355">
        <v>15600</v>
      </c>
      <c r="I18" s="355">
        <v>16886</v>
      </c>
      <c r="J18" s="355">
        <v>20406</v>
      </c>
      <c r="K18" s="355">
        <v>26731</v>
      </c>
      <c r="L18" s="355">
        <v>27762</v>
      </c>
      <c r="M18" s="355">
        <v>26296</v>
      </c>
      <c r="N18" s="355">
        <v>36126</v>
      </c>
      <c r="O18" s="355">
        <v>36062</v>
      </c>
      <c r="P18" s="355">
        <v>41306</v>
      </c>
      <c r="Q18" s="355">
        <v>39262</v>
      </c>
      <c r="R18" s="355">
        <v>44121</v>
      </c>
    </row>
    <row r="19" spans="2:18" ht="33" customHeight="1" x14ac:dyDescent="0.25">
      <c r="B19" s="358" t="s">
        <v>470</v>
      </c>
      <c r="C19" s="356">
        <v>99973</v>
      </c>
      <c r="D19" s="356">
        <v>126752</v>
      </c>
      <c r="E19" s="356">
        <v>146087</v>
      </c>
      <c r="F19" s="356">
        <v>185336</v>
      </c>
      <c r="G19" s="356">
        <v>218924</v>
      </c>
      <c r="H19" s="356">
        <v>274156</v>
      </c>
      <c r="I19" s="356">
        <v>305045</v>
      </c>
      <c r="J19" s="356">
        <v>314340</v>
      </c>
      <c r="K19" s="356">
        <v>426584</v>
      </c>
      <c r="L19" s="356">
        <v>397471</v>
      </c>
      <c r="M19" s="356">
        <v>395775</v>
      </c>
      <c r="N19" s="356">
        <v>452444</v>
      </c>
      <c r="O19" s="356">
        <v>506981</v>
      </c>
      <c r="P19" s="356">
        <v>535317</v>
      </c>
      <c r="Q19" s="356">
        <v>593825</v>
      </c>
      <c r="R19" s="356">
        <v>656232</v>
      </c>
    </row>
    <row r="20" spans="2:18" ht="33" customHeight="1" x14ac:dyDescent="0.25">
      <c r="B20" s="358" t="s">
        <v>478</v>
      </c>
      <c r="C20" s="356">
        <v>1794</v>
      </c>
      <c r="D20" s="356">
        <v>2294</v>
      </c>
      <c r="E20" s="356">
        <v>2285</v>
      </c>
      <c r="F20" s="356">
        <v>2781</v>
      </c>
      <c r="G20" s="356">
        <v>2864</v>
      </c>
      <c r="H20" s="356">
        <v>2388</v>
      </c>
      <c r="I20" s="356">
        <v>1739</v>
      </c>
      <c r="J20" s="356">
        <v>1320</v>
      </c>
      <c r="K20" s="356">
        <v>1721</v>
      </c>
      <c r="L20" s="356">
        <v>2346</v>
      </c>
      <c r="M20" s="356">
        <v>3613</v>
      </c>
      <c r="N20" s="356">
        <v>4961</v>
      </c>
      <c r="O20" s="356">
        <v>5848</v>
      </c>
      <c r="P20" s="356">
        <v>5185</v>
      </c>
      <c r="Q20" s="356">
        <v>5200</v>
      </c>
      <c r="R20" s="356">
        <v>26402</v>
      </c>
    </row>
    <row r="21" spans="2:18" ht="33" customHeight="1" x14ac:dyDescent="0.25">
      <c r="B21" s="358" t="s">
        <v>479</v>
      </c>
      <c r="C21" s="356">
        <v>46900</v>
      </c>
      <c r="D21" s="356">
        <v>63372</v>
      </c>
      <c r="E21" s="356">
        <v>75280</v>
      </c>
      <c r="F21" s="356">
        <v>92979</v>
      </c>
      <c r="G21" s="356">
        <v>104825</v>
      </c>
      <c r="H21" s="356">
        <v>128119</v>
      </c>
      <c r="I21" s="356">
        <v>150497</v>
      </c>
      <c r="J21" s="356">
        <v>162060</v>
      </c>
      <c r="K21" s="356">
        <v>146651</v>
      </c>
      <c r="L21" s="356">
        <v>136220</v>
      </c>
      <c r="M21" s="356">
        <v>142291</v>
      </c>
      <c r="N21" s="356">
        <v>158525</v>
      </c>
      <c r="O21" s="356">
        <v>169306</v>
      </c>
      <c r="P21" s="356">
        <v>234456</v>
      </c>
      <c r="Q21" s="356">
        <v>282898</v>
      </c>
      <c r="R21" s="356">
        <v>264645</v>
      </c>
    </row>
    <row r="22" spans="2:18" ht="33" customHeight="1" x14ac:dyDescent="0.25">
      <c r="B22" s="358" t="s">
        <v>480</v>
      </c>
      <c r="C22" s="356">
        <v>12596</v>
      </c>
      <c r="D22" s="356">
        <v>14253</v>
      </c>
      <c r="E22" s="356">
        <v>20085</v>
      </c>
      <c r="F22" s="356">
        <v>20633</v>
      </c>
      <c r="G22" s="356">
        <v>28425</v>
      </c>
      <c r="H22" s="356">
        <v>20830</v>
      </c>
      <c r="I22" s="356">
        <v>30832</v>
      </c>
      <c r="J22" s="356">
        <v>36405</v>
      </c>
      <c r="K22" s="356">
        <v>44463</v>
      </c>
      <c r="L22" s="356">
        <v>45775</v>
      </c>
      <c r="M22" s="356">
        <v>39081</v>
      </c>
      <c r="N22" s="356">
        <v>35844</v>
      </c>
      <c r="O22" s="356">
        <v>41187</v>
      </c>
      <c r="P22" s="356">
        <v>36628</v>
      </c>
      <c r="Q22" s="356">
        <v>42430</v>
      </c>
      <c r="R22" s="356">
        <v>44637</v>
      </c>
    </row>
    <row r="23" spans="2:18" ht="18" customHeight="1" x14ac:dyDescent="0.3">
      <c r="B23" s="44"/>
      <c r="C23" s="73"/>
      <c r="D23" s="73"/>
      <c r="E23" s="73"/>
      <c r="F23" s="73"/>
      <c r="G23" s="73"/>
      <c r="H23" s="73"/>
    </row>
    <row r="24" spans="2:18" ht="15.75" customHeight="1" x14ac:dyDescent="0.3">
      <c r="B24" s="89" t="s">
        <v>319</v>
      </c>
      <c r="C24" s="73"/>
      <c r="D24" s="73"/>
      <c r="E24" s="73"/>
      <c r="F24" s="73"/>
      <c r="G24" s="73"/>
      <c r="H24" s="73"/>
      <c r="I24" s="73"/>
    </row>
    <row r="25" spans="2:18" ht="33" customHeight="1" x14ac:dyDescent="0.3">
      <c r="B25" s="44"/>
      <c r="C25" s="73"/>
      <c r="D25" s="73"/>
      <c r="E25" s="73"/>
      <c r="F25" s="73"/>
      <c r="G25" s="73"/>
      <c r="H25" s="73"/>
      <c r="I25" s="73"/>
    </row>
    <row r="26" spans="2:18" ht="33" customHeight="1" x14ac:dyDescent="0.25">
      <c r="B26" s="426" t="s">
        <v>327</v>
      </c>
      <c r="C26" s="426"/>
      <c r="D26" s="426"/>
      <c r="E26" s="426"/>
      <c r="F26" s="426"/>
      <c r="G26" s="426"/>
      <c r="H26" s="426"/>
      <c r="I26" s="426"/>
      <c r="J26" s="426"/>
      <c r="K26" s="426"/>
      <c r="L26" s="426"/>
      <c r="M26" s="426"/>
      <c r="N26" s="426"/>
      <c r="O26" s="426"/>
      <c r="P26" s="426"/>
      <c r="Q26" s="426"/>
      <c r="R26" s="237"/>
    </row>
    <row r="27" spans="2:18" ht="33" customHeight="1" x14ac:dyDescent="0.25">
      <c r="B27" s="250"/>
      <c r="C27" s="250"/>
      <c r="D27" s="266"/>
      <c r="E27" s="266"/>
      <c r="F27" s="266"/>
      <c r="G27" s="266"/>
      <c r="H27" s="352">
        <f>R5</f>
        <v>0</v>
      </c>
      <c r="I27" s="266"/>
      <c r="J27" s="352">
        <f>Q5</f>
        <v>0</v>
      </c>
      <c r="K27" s="266"/>
      <c r="L27" s="266"/>
      <c r="M27" s="266"/>
      <c r="N27" s="250"/>
      <c r="O27" s="250"/>
      <c r="P27" s="250"/>
      <c r="Q27" s="250"/>
      <c r="R27" s="250"/>
    </row>
    <row r="28" spans="2:18" ht="33" customHeight="1" x14ac:dyDescent="0.25">
      <c r="B28" s="360"/>
      <c r="C28" s="360"/>
      <c r="D28" s="361"/>
      <c r="E28" s="361"/>
      <c r="F28" s="363"/>
      <c r="G28" s="363"/>
      <c r="H28" s="364">
        <f>+H29-Q9</f>
        <v>0</v>
      </c>
      <c r="I28" s="365">
        <f>Q8</f>
        <v>2021</v>
      </c>
      <c r="J28" s="364">
        <f>+J29-R9</f>
        <v>0</v>
      </c>
      <c r="K28" s="365">
        <v>2022</v>
      </c>
      <c r="L28" s="362"/>
      <c r="M28" s="362"/>
      <c r="N28" s="359"/>
      <c r="O28" s="359"/>
      <c r="P28" s="359"/>
      <c r="Q28" s="359"/>
      <c r="R28" s="359"/>
    </row>
    <row r="29" spans="2:18" ht="33" customHeight="1" x14ac:dyDescent="0.25">
      <c r="B29" s="253"/>
      <c r="C29" s="253"/>
      <c r="D29" s="267"/>
      <c r="E29" s="267"/>
      <c r="F29" s="45"/>
      <c r="G29" s="291"/>
      <c r="H29" s="292">
        <f>SUM(H30:H42)</f>
        <v>2408686</v>
      </c>
      <c r="I29" s="293">
        <f>SUM(I30:I42)</f>
        <v>1</v>
      </c>
      <c r="J29" s="292">
        <f>SUM(J30:J42)</f>
        <v>2622948</v>
      </c>
      <c r="K29" s="293">
        <f>SUM(K30:K42)</f>
        <v>1</v>
      </c>
      <c r="L29" s="267"/>
      <c r="M29" s="267"/>
      <c r="N29" s="253"/>
      <c r="O29" s="253"/>
      <c r="P29" s="253"/>
      <c r="Q29" s="253"/>
      <c r="R29" s="253"/>
    </row>
    <row r="30" spans="2:18" ht="33" customHeight="1" x14ac:dyDescent="0.25">
      <c r="B30" s="325"/>
      <c r="C30" s="325"/>
      <c r="D30" s="268"/>
      <c r="E30" s="268"/>
      <c r="F30" s="291" t="str">
        <f t="shared" ref="F30:F37" si="0">+B10</f>
        <v>Hospitales generales</v>
      </c>
      <c r="G30" s="291"/>
      <c r="H30" s="292">
        <f t="shared" ref="H30:H42" si="1">Q10</f>
        <v>299903</v>
      </c>
      <c r="I30" s="293">
        <f>+H30/$H$29</f>
        <v>0.12450896463881136</v>
      </c>
      <c r="J30" s="292">
        <f t="shared" ref="J30:J42" si="2">R10</f>
        <v>327022</v>
      </c>
      <c r="K30" s="293">
        <f>+J30/$J$29</f>
        <v>0.12467727152806689</v>
      </c>
      <c r="L30" s="268"/>
      <c r="M30" s="268"/>
      <c r="N30" s="325"/>
      <c r="O30" s="45"/>
      <c r="P30" s="45"/>
      <c r="Q30" s="45"/>
      <c r="R30" s="45"/>
    </row>
    <row r="31" spans="2:18" ht="33" customHeight="1" x14ac:dyDescent="0.25">
      <c r="B31" s="45"/>
      <c r="C31" s="45"/>
      <c r="D31" s="6"/>
      <c r="E31" s="6"/>
      <c r="F31" s="291" t="str">
        <f t="shared" si="0"/>
        <v xml:space="preserve">Hospitales de salud mental </v>
      </c>
      <c r="G31" s="291"/>
      <c r="H31" s="292">
        <f t="shared" si="1"/>
        <v>13752</v>
      </c>
      <c r="I31" s="293">
        <f t="shared" ref="I31:I42" si="3">+H31/$H$29</f>
        <v>5.7093369579928645E-3</v>
      </c>
      <c r="J31" s="292">
        <f t="shared" si="2"/>
        <v>15026</v>
      </c>
      <c r="K31" s="293">
        <f t="shared" ref="K31:K42" si="4">+J31/$J$29</f>
        <v>5.7286686583188076E-3</v>
      </c>
      <c r="L31" s="268"/>
      <c r="M31" s="268"/>
      <c r="N31" s="325"/>
      <c r="O31" s="45"/>
      <c r="P31" s="45"/>
      <c r="Q31" s="45"/>
      <c r="R31" s="45"/>
    </row>
    <row r="32" spans="2:18" ht="33" customHeight="1" x14ac:dyDescent="0.25">
      <c r="B32" s="45"/>
      <c r="C32" s="45"/>
      <c r="D32" s="6"/>
      <c r="E32" s="6"/>
      <c r="F32" s="291" t="str">
        <f t="shared" si="0"/>
        <v>Hospitales de especialidades</v>
      </c>
      <c r="G32" s="291"/>
      <c r="H32" s="292">
        <f t="shared" si="1"/>
        <v>778834</v>
      </c>
      <c r="I32" s="293">
        <f>+H32/$H$29</f>
        <v>0.32334393108939896</v>
      </c>
      <c r="J32" s="292">
        <f t="shared" si="2"/>
        <v>860887</v>
      </c>
      <c r="K32" s="293">
        <f t="shared" si="4"/>
        <v>0.32821352157953571</v>
      </c>
      <c r="L32" s="268"/>
      <c r="M32" s="268"/>
      <c r="N32" s="325"/>
      <c r="O32" s="45"/>
      <c r="P32" s="45"/>
      <c r="Q32" s="45"/>
      <c r="R32" s="45"/>
    </row>
    <row r="33" spans="2:18" ht="33" customHeight="1" x14ac:dyDescent="0.25">
      <c r="B33" s="45"/>
      <c r="C33" s="45"/>
      <c r="D33" s="6"/>
      <c r="E33" s="6"/>
      <c r="F33" s="291" t="str">
        <f t="shared" si="0"/>
        <v>Atención de larga duración residencial</v>
      </c>
      <c r="G33" s="291"/>
      <c r="H33" s="292">
        <f t="shared" si="1"/>
        <v>29780</v>
      </c>
      <c r="I33" s="293">
        <f t="shared" si="3"/>
        <v>1.2363587449754762E-2</v>
      </c>
      <c r="J33" s="292">
        <f t="shared" si="2"/>
        <v>29302</v>
      </c>
      <c r="K33" s="293">
        <f t="shared" si="4"/>
        <v>1.1171399509254472E-2</v>
      </c>
      <c r="L33" s="269"/>
      <c r="M33" s="269"/>
      <c r="N33" s="324"/>
      <c r="O33" s="45"/>
      <c r="P33" s="45"/>
      <c r="Q33" s="45"/>
      <c r="R33" s="45"/>
    </row>
    <row r="34" spans="2:18" ht="33" customHeight="1" x14ac:dyDescent="0.25">
      <c r="B34" s="45"/>
      <c r="C34" s="45"/>
      <c r="D34" s="6"/>
      <c r="E34" s="6"/>
      <c r="F34" s="291" t="str">
        <f t="shared" si="0"/>
        <v>Establecimientos residenciales de salud mental y adicciones</v>
      </c>
      <c r="G34" s="291"/>
      <c r="H34" s="292">
        <f t="shared" si="1"/>
        <v>1678</v>
      </c>
      <c r="I34" s="293">
        <f t="shared" si="3"/>
        <v>6.9664539088947256E-4</v>
      </c>
      <c r="J34" s="292">
        <f t="shared" si="2"/>
        <v>11581</v>
      </c>
      <c r="K34" s="293">
        <f t="shared" si="4"/>
        <v>4.4152609964055707E-3</v>
      </c>
      <c r="L34" s="269"/>
      <c r="M34" s="269"/>
      <c r="N34" s="324"/>
      <c r="O34" s="45"/>
      <c r="P34" s="45"/>
      <c r="Q34" s="45"/>
      <c r="R34" s="45"/>
    </row>
    <row r="35" spans="2:18" ht="33" customHeight="1" x14ac:dyDescent="0.25">
      <c r="B35" s="45"/>
      <c r="C35" s="45"/>
      <c r="D35" s="45"/>
      <c r="E35" s="6"/>
      <c r="F35" s="291" t="str">
        <f t="shared" si="0"/>
        <v>Otros establecimientos residenciales de salud de larga duración</v>
      </c>
      <c r="G35" s="291"/>
      <c r="H35" s="292">
        <f t="shared" si="1"/>
        <v>12998</v>
      </c>
      <c r="I35" s="293">
        <f t="shared" si="3"/>
        <v>5.3963032126229816E-3</v>
      </c>
      <c r="J35" s="292">
        <f t="shared" si="2"/>
        <v>13086</v>
      </c>
      <c r="K35" s="293">
        <f t="shared" si="4"/>
        <v>4.9890428632210779E-3</v>
      </c>
      <c r="L35" s="269"/>
      <c r="M35" s="269"/>
      <c r="N35" s="324"/>
      <c r="O35" s="45"/>
      <c r="P35" s="45"/>
      <c r="Q35" s="45"/>
      <c r="R35" s="45"/>
    </row>
    <row r="36" spans="2:18" ht="24" customHeight="1" x14ac:dyDescent="0.25">
      <c r="B36" s="45"/>
      <c r="C36" s="45"/>
      <c r="D36" s="45"/>
      <c r="E36" s="6"/>
      <c r="F36" s="291" t="str">
        <f t="shared" si="0"/>
        <v>Consultorios  médicos</v>
      </c>
      <c r="G36" s="291"/>
      <c r="H36" s="292">
        <f t="shared" si="1"/>
        <v>244155</v>
      </c>
      <c r="I36" s="293">
        <f t="shared" si="3"/>
        <v>0.10136439535912942</v>
      </c>
      <c r="J36" s="292">
        <f t="shared" si="2"/>
        <v>257764</v>
      </c>
      <c r="K36" s="293">
        <f t="shared" si="4"/>
        <v>9.8272630643077938E-2</v>
      </c>
      <c r="L36" s="94"/>
      <c r="M36" s="94"/>
      <c r="N36" s="290"/>
      <c r="O36" s="45"/>
      <c r="P36" s="45"/>
      <c r="Q36" s="45"/>
      <c r="R36" s="45"/>
    </row>
    <row r="37" spans="2:18" x14ac:dyDescent="0.25">
      <c r="B37" s="45"/>
      <c r="C37" s="45"/>
      <c r="D37" s="45"/>
      <c r="E37" s="45"/>
      <c r="F37" s="291" t="str">
        <f t="shared" si="0"/>
        <v>Consultorios  odontológicos</v>
      </c>
      <c r="G37" s="291"/>
      <c r="H37" s="292">
        <f t="shared" si="1"/>
        <v>63971</v>
      </c>
      <c r="I37" s="293">
        <f t="shared" si="3"/>
        <v>2.6558463826335189E-2</v>
      </c>
      <c r="J37" s="292">
        <f t="shared" si="2"/>
        <v>72243</v>
      </c>
      <c r="K37" s="293">
        <f t="shared" si="4"/>
        <v>2.7542673358373859E-2</v>
      </c>
      <c r="L37" s="94"/>
      <c r="M37" s="290"/>
      <c r="N37" s="290"/>
      <c r="O37" s="45"/>
      <c r="P37" s="45"/>
      <c r="Q37" s="45"/>
      <c r="R37" s="45"/>
    </row>
    <row r="38" spans="2:18" x14ac:dyDescent="0.25">
      <c r="B38" s="45"/>
      <c r="C38" s="45"/>
      <c r="D38" s="45"/>
      <c r="E38" s="45"/>
      <c r="F38" s="291" t="str">
        <f>+B18</f>
        <v>Otros profesionales de la salud</v>
      </c>
      <c r="G38" s="291"/>
      <c r="H38" s="292">
        <f t="shared" si="1"/>
        <v>39262</v>
      </c>
      <c r="I38" s="293">
        <f t="shared" si="3"/>
        <v>1.6300173621634367E-2</v>
      </c>
      <c r="J38" s="292">
        <f t="shared" si="2"/>
        <v>44121</v>
      </c>
      <c r="K38" s="293">
        <f t="shared" si="4"/>
        <v>1.6821149332735534E-2</v>
      </c>
      <c r="L38" s="94"/>
      <c r="M38" s="290"/>
      <c r="N38" s="290"/>
      <c r="O38" s="45"/>
      <c r="P38" s="45"/>
      <c r="Q38" s="45"/>
      <c r="R38" s="45"/>
    </row>
    <row r="39" spans="2:18" x14ac:dyDescent="0.25">
      <c r="B39" s="45"/>
      <c r="C39" s="45"/>
      <c r="D39" s="45"/>
      <c r="E39" s="45"/>
      <c r="F39" s="291" t="str">
        <f>+B19</f>
        <v>Centros  de salud ambulatoria</v>
      </c>
      <c r="G39" s="291"/>
      <c r="H39" s="292">
        <f t="shared" si="1"/>
        <v>593825</v>
      </c>
      <c r="I39" s="293">
        <f t="shared" si="3"/>
        <v>0.2465348326847086</v>
      </c>
      <c r="J39" s="292">
        <f t="shared" si="2"/>
        <v>656232</v>
      </c>
      <c r="K39" s="293">
        <f t="shared" si="4"/>
        <v>0.25018871895287287</v>
      </c>
      <c r="L39" s="94"/>
      <c r="M39" s="290"/>
      <c r="N39" s="290"/>
      <c r="O39" s="45"/>
      <c r="P39" s="45"/>
      <c r="Q39" s="45"/>
      <c r="R39" s="45"/>
    </row>
    <row r="40" spans="2:18" x14ac:dyDescent="0.25">
      <c r="B40" s="45"/>
      <c r="C40" s="45"/>
      <c r="D40" s="45"/>
      <c r="E40" s="45"/>
      <c r="F40" s="291" t="str">
        <f>+B20</f>
        <v>Proveedores de transporte de pacientes y rescate de emergencias</v>
      </c>
      <c r="G40" s="291"/>
      <c r="H40" s="292">
        <f t="shared" si="1"/>
        <v>5200</v>
      </c>
      <c r="I40" s="293">
        <f t="shared" si="3"/>
        <v>2.1588534163440149E-3</v>
      </c>
      <c r="J40" s="292">
        <f t="shared" si="2"/>
        <v>26402</v>
      </c>
      <c r="K40" s="293">
        <f t="shared" si="4"/>
        <v>1.0065773320706319E-2</v>
      </c>
      <c r="L40" s="94"/>
      <c r="M40" s="290"/>
      <c r="N40" s="290"/>
      <c r="O40" s="45"/>
      <c r="P40" s="45"/>
      <c r="Q40" s="45"/>
      <c r="R40" s="45"/>
    </row>
    <row r="41" spans="2:18" x14ac:dyDescent="0.25">
      <c r="B41" s="45"/>
      <c r="C41" s="45"/>
      <c r="D41" s="45"/>
      <c r="E41" s="45"/>
      <c r="F41" s="291" t="str">
        <f>+B21</f>
        <v>Laboratorios médicos y de diagnóstico</v>
      </c>
      <c r="G41" s="291"/>
      <c r="H41" s="292">
        <f t="shared" si="1"/>
        <v>282898</v>
      </c>
      <c r="I41" s="293">
        <f t="shared" si="3"/>
        <v>0.11744909880324791</v>
      </c>
      <c r="J41" s="292">
        <f t="shared" si="2"/>
        <v>264645</v>
      </c>
      <c r="K41" s="293">
        <f t="shared" si="4"/>
        <v>0.10089601471321581</v>
      </c>
      <c r="L41" s="94"/>
      <c r="M41" s="290"/>
      <c r="N41" s="290"/>
      <c r="O41" s="45"/>
      <c r="P41" s="45"/>
      <c r="Q41" s="45"/>
      <c r="R41" s="45"/>
    </row>
    <row r="42" spans="2:18" x14ac:dyDescent="0.25">
      <c r="B42" s="45"/>
      <c r="C42" s="45"/>
      <c r="D42" s="45"/>
      <c r="E42" s="45"/>
      <c r="F42" s="291" t="str">
        <f>+B22</f>
        <v>Otros proveedores de servicios auxiliares</v>
      </c>
      <c r="G42" s="45"/>
      <c r="H42" s="292">
        <f t="shared" si="1"/>
        <v>42430</v>
      </c>
      <c r="I42" s="293">
        <f t="shared" si="3"/>
        <v>1.7615413549130106E-2</v>
      </c>
      <c r="J42" s="292">
        <f t="shared" si="2"/>
        <v>44637</v>
      </c>
      <c r="K42" s="293">
        <f t="shared" si="4"/>
        <v>1.7017874544215134E-2</v>
      </c>
      <c r="L42" s="94"/>
      <c r="M42" s="290"/>
      <c r="N42" s="290"/>
      <c r="O42" s="45"/>
      <c r="P42" s="45"/>
      <c r="Q42" s="45"/>
      <c r="R42" s="45"/>
    </row>
    <row r="43" spans="2:18" ht="21.75" customHeight="1" x14ac:dyDescent="0.25">
      <c r="B43" s="45"/>
      <c r="C43" s="45"/>
      <c r="D43" s="45"/>
      <c r="E43" s="45"/>
      <c r="F43" s="291"/>
      <c r="G43" s="45"/>
      <c r="H43" s="292"/>
      <c r="I43" s="293"/>
      <c r="J43" s="292"/>
      <c r="K43" s="293"/>
      <c r="L43" s="290"/>
      <c r="M43" s="290"/>
      <c r="N43" s="290"/>
      <c r="O43" s="45"/>
      <c r="P43" s="45"/>
      <c r="Q43" s="45"/>
      <c r="R43" s="45"/>
    </row>
    <row r="44" spans="2:18" ht="21.75" customHeight="1" x14ac:dyDescent="0.25">
      <c r="B44" s="45"/>
      <c r="C44" s="45"/>
      <c r="D44" s="45"/>
      <c r="E44" s="45"/>
      <c r="F44" s="291"/>
      <c r="G44" s="45"/>
      <c r="H44" s="292"/>
      <c r="I44" s="293"/>
      <c r="J44" s="292"/>
      <c r="K44" s="293"/>
      <c r="L44" s="290"/>
      <c r="M44" s="290"/>
      <c r="N44" s="290"/>
      <c r="O44" s="45"/>
      <c r="P44" s="45"/>
      <c r="Q44" s="45"/>
      <c r="R44" s="45"/>
    </row>
    <row r="45" spans="2:18" ht="19.5" customHeight="1" x14ac:dyDescent="0.25">
      <c r="B45" s="291"/>
      <c r="C45" s="291"/>
      <c r="D45" s="292"/>
      <c r="E45" s="293"/>
      <c r="F45" s="291"/>
      <c r="G45" s="354"/>
      <c r="H45" s="292"/>
      <c r="I45" s="293"/>
      <c r="J45" s="292"/>
      <c r="K45" s="293"/>
      <c r="L45" s="290"/>
      <c r="M45" s="290"/>
      <c r="N45" s="290"/>
      <c r="O45" s="45"/>
      <c r="P45" s="45"/>
      <c r="Q45" s="45"/>
      <c r="R45" s="45"/>
    </row>
    <row r="46" spans="2:18" ht="19.5" customHeight="1" x14ac:dyDescent="0.25">
      <c r="B46" s="291"/>
      <c r="C46" s="291"/>
      <c r="D46" s="45"/>
      <c r="E46" s="353"/>
      <c r="F46" s="291"/>
      <c r="G46" s="354"/>
      <c r="H46" s="292"/>
      <c r="I46" s="293"/>
      <c r="J46" s="292"/>
      <c r="K46" s="293"/>
      <c r="L46" s="326"/>
      <c r="M46" s="326"/>
      <c r="N46" s="326"/>
      <c r="O46" s="45"/>
      <c r="P46" s="45"/>
      <c r="Q46" s="45"/>
      <c r="R46" s="45"/>
    </row>
    <row r="47" spans="2:18" ht="19.5" customHeight="1" x14ac:dyDescent="0.25">
      <c r="B47" s="290"/>
      <c r="C47" s="290"/>
      <c r="D47" s="45"/>
      <c r="E47" s="289"/>
      <c r="F47" s="291"/>
      <c r="G47" s="290"/>
      <c r="H47" s="289"/>
      <c r="I47" s="293"/>
      <c r="J47" s="289"/>
      <c r="K47" s="293"/>
      <c r="L47" s="290"/>
      <c r="M47" s="290"/>
      <c r="N47" s="290"/>
      <c r="O47" s="45"/>
      <c r="P47" s="45"/>
      <c r="Q47" s="45"/>
      <c r="R47" s="45"/>
    </row>
    <row r="48" spans="2:18" ht="19.5" customHeight="1" x14ac:dyDescent="0.25">
      <c r="B48" s="290"/>
      <c r="C48" s="290"/>
      <c r="D48" s="290"/>
      <c r="E48" s="290"/>
      <c r="F48" s="290"/>
      <c r="G48" s="290"/>
      <c r="H48" s="290"/>
      <c r="I48" s="290"/>
      <c r="J48" s="290"/>
      <c r="K48" s="290"/>
      <c r="L48" s="290"/>
      <c r="M48" s="290"/>
      <c r="N48" s="290"/>
      <c r="O48" s="45"/>
      <c r="P48" s="45"/>
      <c r="Q48" s="45"/>
      <c r="R48" s="45"/>
    </row>
    <row r="49" spans="2:18" ht="19.5" customHeight="1" x14ac:dyDescent="0.25">
      <c r="B49" s="290"/>
      <c r="C49" s="290"/>
      <c r="D49" s="290"/>
      <c r="E49" s="290"/>
      <c r="F49" s="290"/>
      <c r="G49" s="290"/>
      <c r="H49" s="290"/>
      <c r="I49" s="290"/>
      <c r="J49" s="290"/>
      <c r="K49" s="290"/>
      <c r="L49" s="290"/>
      <c r="M49" s="290"/>
      <c r="N49" s="290"/>
      <c r="O49" s="45"/>
      <c r="P49" s="45"/>
      <c r="Q49" s="45"/>
      <c r="R49" s="45"/>
    </row>
    <row r="50" spans="2:18" ht="19.5" customHeight="1" x14ac:dyDescent="0.25">
      <c r="B50" s="290"/>
      <c r="C50" s="290"/>
      <c r="D50" s="290"/>
      <c r="E50" s="290"/>
      <c r="F50" s="290"/>
      <c r="G50" s="290"/>
      <c r="H50" s="290"/>
      <c r="I50" s="290"/>
      <c r="J50" s="290"/>
      <c r="K50" s="290"/>
      <c r="L50" s="290"/>
      <c r="M50" s="290"/>
      <c r="N50" s="290"/>
      <c r="O50" s="45"/>
      <c r="P50" s="45"/>
      <c r="Q50" s="45"/>
      <c r="R50" s="45"/>
    </row>
    <row r="51" spans="2:18" ht="20.100000000000001" customHeight="1" x14ac:dyDescent="0.25"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</row>
    <row r="52" spans="2:18" ht="20.100000000000001" customHeight="1" x14ac:dyDescent="0.25"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</row>
    <row r="53" spans="2:18" ht="20.100000000000001" customHeight="1" x14ac:dyDescent="0.3">
      <c r="B53" s="323"/>
      <c r="C53" s="323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</row>
    <row r="54" spans="2:18" ht="20.100000000000001" customHeight="1" x14ac:dyDescent="0.3">
      <c r="B54" s="323"/>
      <c r="C54" s="323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</row>
    <row r="55" spans="2:18" ht="20.100000000000001" customHeight="1" x14ac:dyDescent="0.25"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</row>
    <row r="56" spans="2:18" ht="15.75" customHeight="1" x14ac:dyDescent="0.3">
      <c r="B56" s="89" t="s">
        <v>323</v>
      </c>
      <c r="C56" s="44"/>
    </row>
    <row r="57" spans="2:18" ht="15.75" customHeight="1" x14ac:dyDescent="0.3">
      <c r="B57" s="44" t="s">
        <v>56</v>
      </c>
      <c r="C57" s="44"/>
    </row>
    <row r="58" spans="2:18" ht="15.75" customHeight="1" x14ac:dyDescent="0.3">
      <c r="B58" s="44"/>
      <c r="C58" s="44"/>
    </row>
    <row r="59" spans="2:18" x14ac:dyDescent="0.25">
      <c r="B59" s="252"/>
      <c r="C59" s="252"/>
      <c r="D59" s="252"/>
      <c r="E59" s="252"/>
      <c r="F59" s="252"/>
      <c r="G59" s="252"/>
      <c r="H59" s="252"/>
      <c r="I59" s="252"/>
      <c r="J59" s="252"/>
      <c r="K59" s="252"/>
      <c r="L59" s="252"/>
      <c r="M59" s="252"/>
      <c r="N59" s="252"/>
      <c r="O59" s="252"/>
      <c r="P59" s="252"/>
      <c r="Q59" s="252"/>
      <c r="R59" s="252"/>
    </row>
    <row r="60" spans="2:18" x14ac:dyDescent="0.25">
      <c r="B60" s="252"/>
      <c r="C60" s="252"/>
      <c r="D60" s="252"/>
      <c r="E60" s="252"/>
      <c r="F60" s="252"/>
      <c r="G60" s="252"/>
      <c r="H60" s="252"/>
      <c r="I60" s="252"/>
      <c r="J60" s="252"/>
      <c r="K60" s="252"/>
      <c r="L60" s="252"/>
      <c r="M60" s="252"/>
      <c r="N60" s="252"/>
      <c r="O60" s="252"/>
      <c r="P60" s="252"/>
      <c r="Q60" s="252"/>
      <c r="R60" s="252"/>
    </row>
    <row r="61" spans="2:18" ht="19.5" customHeight="1" x14ac:dyDescent="0.25">
      <c r="B61" s="421" t="s">
        <v>328</v>
      </c>
      <c r="C61" s="421"/>
      <c r="D61" s="421"/>
      <c r="E61" s="421"/>
      <c r="F61" s="421"/>
      <c r="G61" s="421"/>
      <c r="H61" s="421"/>
      <c r="I61" s="421"/>
      <c r="J61" s="421"/>
      <c r="K61" s="421"/>
      <c r="L61" s="421"/>
      <c r="M61" s="421"/>
      <c r="N61" s="421"/>
      <c r="O61" s="421"/>
      <c r="P61" s="421"/>
      <c r="Q61" s="421"/>
      <c r="R61" s="237"/>
    </row>
    <row r="62" spans="2:18" ht="19.5" customHeight="1" x14ac:dyDescent="0.25"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</row>
    <row r="63" spans="2:18" ht="19.5" customHeight="1" x14ac:dyDescent="0.25"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</row>
    <row r="64" spans="2:18" ht="19.5" customHeight="1" x14ac:dyDescent="0.25"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</row>
    <row r="65" spans="2:17" ht="19.5" customHeight="1" x14ac:dyDescent="0.25"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</row>
    <row r="66" spans="2:17" x14ac:dyDescent="0.25"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</row>
    <row r="67" spans="2:17" x14ac:dyDescent="0.25"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</row>
    <row r="68" spans="2:17" x14ac:dyDescent="0.25"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</row>
    <row r="69" spans="2:17" x14ac:dyDescent="0.25"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</row>
    <row r="70" spans="2:17" x14ac:dyDescent="0.25"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</row>
    <row r="71" spans="2:17" x14ac:dyDescent="0.25"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</row>
    <row r="72" spans="2:17" x14ac:dyDescent="0.25"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</row>
    <row r="73" spans="2:17" x14ac:dyDescent="0.25"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</row>
    <row r="74" spans="2:17" x14ac:dyDescent="0.25"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</row>
    <row r="75" spans="2:17" x14ac:dyDescent="0.25"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</row>
    <row r="76" spans="2:17" x14ac:dyDescent="0.25"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</row>
    <row r="77" spans="2:17" x14ac:dyDescent="0.25"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</row>
    <row r="78" spans="2:17" x14ac:dyDescent="0.25"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</row>
    <row r="79" spans="2:17" x14ac:dyDescent="0.25"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</row>
    <row r="80" spans="2:17" x14ac:dyDescent="0.25"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</row>
    <row r="81" spans="2:18" x14ac:dyDescent="0.25"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</row>
    <row r="82" spans="2:18" x14ac:dyDescent="0.25"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</row>
    <row r="83" spans="2:18" x14ac:dyDescent="0.25"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</row>
    <row r="84" spans="2:18" x14ac:dyDescent="0.25"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</row>
    <row r="85" spans="2:18" x14ac:dyDescent="0.25"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</row>
    <row r="86" spans="2:18" x14ac:dyDescent="0.25"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</row>
    <row r="88" spans="2:18" ht="15.75" customHeight="1" x14ac:dyDescent="0.3">
      <c r="B88" s="89" t="s">
        <v>323</v>
      </c>
    </row>
    <row r="89" spans="2:18" ht="15.75" customHeight="1" x14ac:dyDescent="0.3">
      <c r="B89" s="44" t="s">
        <v>56</v>
      </c>
    </row>
    <row r="91" spans="2:18" ht="18" customHeight="1" x14ac:dyDescent="0.25">
      <c r="B91" s="421" t="s">
        <v>329</v>
      </c>
      <c r="C91" s="421"/>
      <c r="D91" s="421"/>
      <c r="E91" s="421"/>
      <c r="F91" s="421"/>
      <c r="G91" s="421"/>
      <c r="H91" s="421"/>
      <c r="I91" s="421"/>
      <c r="J91" s="421"/>
      <c r="K91" s="421"/>
      <c r="L91" s="421"/>
      <c r="M91" s="421"/>
      <c r="N91" s="421"/>
      <c r="O91" s="421"/>
      <c r="P91" s="421"/>
      <c r="Q91" s="421"/>
      <c r="R91" s="237"/>
    </row>
    <row r="92" spans="2:18" x14ac:dyDescent="0.25"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</row>
    <row r="93" spans="2:18" x14ac:dyDescent="0.25"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</row>
    <row r="94" spans="2:18" x14ac:dyDescent="0.25"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</row>
    <row r="95" spans="2:18" x14ac:dyDescent="0.25"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</row>
    <row r="96" spans="2:18" x14ac:dyDescent="0.25"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</row>
    <row r="97" spans="2:17" x14ac:dyDescent="0.25"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</row>
    <row r="98" spans="2:17" x14ac:dyDescent="0.25"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</row>
    <row r="99" spans="2:17" x14ac:dyDescent="0.25"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</row>
    <row r="100" spans="2:17" x14ac:dyDescent="0.25"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</row>
    <row r="101" spans="2:17" x14ac:dyDescent="0.25"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</row>
    <row r="102" spans="2:17" x14ac:dyDescent="0.25"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</row>
    <row r="103" spans="2:17" x14ac:dyDescent="0.25"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</row>
    <row r="104" spans="2:17" x14ac:dyDescent="0.25"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</row>
    <row r="105" spans="2:17" x14ac:dyDescent="0.25"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</row>
    <row r="106" spans="2:17" x14ac:dyDescent="0.25"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</row>
    <row r="107" spans="2:17" x14ac:dyDescent="0.25"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</row>
    <row r="108" spans="2:17" x14ac:dyDescent="0.25"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</row>
    <row r="109" spans="2:17" x14ac:dyDescent="0.25"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</row>
    <row r="110" spans="2:17" x14ac:dyDescent="0.25"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</row>
    <row r="111" spans="2:17" x14ac:dyDescent="0.25"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</row>
    <row r="112" spans="2:17" x14ac:dyDescent="0.25"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</row>
    <row r="113" spans="2:18" x14ac:dyDescent="0.25"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</row>
    <row r="114" spans="2:18" x14ac:dyDescent="0.25"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</row>
    <row r="115" spans="2:18" x14ac:dyDescent="0.25"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</row>
    <row r="116" spans="2:18" x14ac:dyDescent="0.25"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</row>
    <row r="118" spans="2:18" ht="15.75" customHeight="1" x14ac:dyDescent="0.3">
      <c r="B118" s="89" t="s">
        <v>319</v>
      </c>
    </row>
    <row r="119" spans="2:18" ht="15.75" customHeight="1" x14ac:dyDescent="0.3">
      <c r="B119" s="44" t="s">
        <v>56</v>
      </c>
    </row>
    <row r="123" spans="2:18" ht="18" customHeight="1" x14ac:dyDescent="0.25">
      <c r="B123" s="421"/>
      <c r="C123" s="421"/>
      <c r="D123" s="421"/>
      <c r="E123" s="421"/>
      <c r="F123" s="421"/>
      <c r="G123" s="421"/>
      <c r="H123" s="421"/>
      <c r="I123" s="421"/>
      <c r="J123" s="421"/>
      <c r="K123" s="421"/>
      <c r="L123" s="421"/>
      <c r="M123" s="421"/>
      <c r="N123" s="421"/>
      <c r="O123" s="421"/>
      <c r="P123" s="421"/>
      <c r="Q123" s="421"/>
      <c r="R123" s="237"/>
    </row>
    <row r="150" spans="2:17" ht="15.75" customHeight="1" x14ac:dyDescent="0.3">
      <c r="B150" s="89"/>
    </row>
    <row r="151" spans="2:17" ht="15.75" customHeight="1" x14ac:dyDescent="0.3">
      <c r="B151" s="44"/>
    </row>
    <row r="154" spans="2:17" ht="15" customHeight="1" x14ac:dyDescent="0.25">
      <c r="B154" s="442"/>
      <c r="C154" s="442"/>
      <c r="D154" s="442"/>
      <c r="E154" s="442"/>
      <c r="F154" s="442"/>
      <c r="G154" s="442"/>
      <c r="H154" s="442"/>
      <c r="I154" s="442"/>
      <c r="J154" s="442"/>
      <c r="K154" s="442"/>
      <c r="L154" s="442"/>
      <c r="M154" s="442"/>
      <c r="N154" s="442"/>
      <c r="O154" s="442"/>
      <c r="P154" s="442"/>
      <c r="Q154" s="442"/>
    </row>
  </sheetData>
  <sheetProtection selectLockedCells="1" selectUnlockedCells="1"/>
  <mergeCells count="9">
    <mergeCell ref="B91:Q91"/>
    <mergeCell ref="B123:Q123"/>
    <mergeCell ref="B154:Q154"/>
    <mergeCell ref="B3:Q3"/>
    <mergeCell ref="B4:Q4"/>
    <mergeCell ref="B5:M5"/>
    <mergeCell ref="B7:Q7"/>
    <mergeCell ref="B26:Q26"/>
    <mergeCell ref="B61:Q61"/>
  </mergeCells>
  <conditionalFormatting sqref="J28">
    <cfRule type="cellIs" dxfId="8" priority="1" operator="notEqual">
      <formula>0</formula>
    </cfRule>
  </conditionalFormatting>
  <conditionalFormatting sqref="E47 H28">
    <cfRule type="cellIs" dxfId="7" priority="3" operator="notEqual">
      <formula>0</formula>
    </cfRule>
  </conditionalFormatting>
  <hyperlinks>
    <hyperlink ref="B6" location="Indice!A1" display="Índice"/>
    <hyperlink ref="R6" location="'3.2.3_EROG TIPO PUB SHA'!A1" display="Siguiente"/>
    <hyperlink ref="Q6" location="'3.2.1_EROG PUB SHA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showGridLines="0" zoomScale="60" zoomScaleNormal="60" zoomScaleSheetLayoutView="100" workbookViewId="0">
      <pane ySplit="6" topLeftCell="A7" activePane="bottomLeft" state="frozen"/>
      <selection pane="bottomLeft" activeCell="B6" sqref="B6"/>
    </sheetView>
  </sheetViews>
  <sheetFormatPr baseColWidth="10" defaultRowHeight="15" x14ac:dyDescent="0.25"/>
  <cols>
    <col min="1" max="1" width="2.85546875" customWidth="1"/>
    <col min="2" max="2" width="59.5703125" customWidth="1"/>
    <col min="3" max="10" width="19.7109375" customWidth="1"/>
    <col min="11" max="11" width="27.7109375" customWidth="1"/>
    <col min="12" max="12" width="19.7109375" customWidth="1"/>
    <col min="13" max="18" width="11.42578125" customWidth="1"/>
    <col min="19" max="19" width="2.7109375" customWidth="1"/>
    <col min="20" max="20" width="5.5703125" customWidth="1"/>
    <col min="21" max="21" width="14.5703125" customWidth="1"/>
    <col min="22" max="22" width="11.85546875" customWidth="1"/>
    <col min="23" max="25" width="15.7109375" customWidth="1"/>
  </cols>
  <sheetData>
    <row r="1" spans="2:14" ht="69" customHeight="1" x14ac:dyDescent="0.25"/>
    <row r="2" spans="2:14" ht="21" customHeight="1" x14ac:dyDescent="0.25"/>
    <row r="3" spans="2:14" ht="48" customHeight="1" x14ac:dyDescent="0.25">
      <c r="B3" s="423" t="s">
        <v>94</v>
      </c>
      <c r="C3" s="423"/>
      <c r="D3" s="423"/>
      <c r="E3" s="423"/>
      <c r="F3" s="423"/>
      <c r="G3" s="423"/>
      <c r="H3" s="423"/>
      <c r="I3" s="423"/>
      <c r="J3" s="423"/>
      <c r="K3" s="423"/>
      <c r="L3" s="423"/>
    </row>
    <row r="4" spans="2:14" ht="41.25" customHeight="1" x14ac:dyDescent="0.25">
      <c r="B4" s="421" t="s">
        <v>298</v>
      </c>
      <c r="C4" s="421"/>
      <c r="D4" s="421"/>
      <c r="E4" s="421"/>
      <c r="F4" s="421"/>
      <c r="G4" s="421"/>
      <c r="H4" s="421"/>
      <c r="I4" s="421"/>
      <c r="J4" s="421"/>
      <c r="K4" s="421"/>
      <c r="L4" s="421"/>
    </row>
    <row r="5" spans="2:14" ht="1.1499999999999999" customHeight="1" x14ac:dyDescent="0.25">
      <c r="B5" s="420"/>
      <c r="C5" s="420"/>
      <c r="D5" s="420"/>
      <c r="E5" s="420"/>
      <c r="F5" s="420"/>
      <c r="G5" s="168"/>
      <c r="H5" s="168"/>
      <c r="I5" s="168"/>
      <c r="J5" s="168"/>
      <c r="K5" s="168"/>
      <c r="L5" s="31"/>
    </row>
    <row r="6" spans="2:14" ht="23.25" customHeight="1" x14ac:dyDescent="0.25">
      <c r="B6" s="56" t="s">
        <v>38</v>
      </c>
      <c r="C6" s="57"/>
      <c r="D6" s="57"/>
      <c r="E6" s="57"/>
      <c r="F6" s="57"/>
      <c r="G6" s="57"/>
      <c r="H6" s="57"/>
      <c r="I6" s="57"/>
      <c r="K6" s="59" t="s">
        <v>74</v>
      </c>
      <c r="L6" s="59" t="s">
        <v>75</v>
      </c>
    </row>
    <row r="7" spans="2:14" ht="24" customHeight="1" x14ac:dyDescent="0.25">
      <c r="B7" s="422" t="s">
        <v>52</v>
      </c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177"/>
      <c r="N7" s="177"/>
    </row>
    <row r="8" spans="2:14" ht="29.25" customHeight="1" x14ac:dyDescent="0.25">
      <c r="B8" s="458" t="s">
        <v>40</v>
      </c>
      <c r="C8" s="429" t="s">
        <v>166</v>
      </c>
      <c r="D8" s="197" t="s">
        <v>70</v>
      </c>
      <c r="E8" s="431" t="s">
        <v>71</v>
      </c>
      <c r="F8" s="432"/>
      <c r="G8" s="429" t="s">
        <v>170</v>
      </c>
      <c r="H8" s="431" t="s">
        <v>72</v>
      </c>
      <c r="I8" s="432"/>
      <c r="J8" s="431" t="s">
        <v>171</v>
      </c>
      <c r="K8" s="432"/>
      <c r="L8" s="429" t="s">
        <v>53</v>
      </c>
      <c r="M8" s="177"/>
      <c r="N8" s="177"/>
    </row>
    <row r="9" spans="2:14" ht="68.45" customHeight="1" x14ac:dyDescent="0.25">
      <c r="B9" s="459"/>
      <c r="C9" s="430" t="s">
        <v>166</v>
      </c>
      <c r="D9" s="130" t="s">
        <v>99</v>
      </c>
      <c r="E9" s="130" t="s">
        <v>165</v>
      </c>
      <c r="F9" s="130" t="s">
        <v>100</v>
      </c>
      <c r="G9" s="430" t="s">
        <v>170</v>
      </c>
      <c r="H9" s="130" t="s">
        <v>172</v>
      </c>
      <c r="I9" s="130" t="s">
        <v>101</v>
      </c>
      <c r="J9" s="130" t="s">
        <v>102</v>
      </c>
      <c r="K9" s="130" t="s">
        <v>173</v>
      </c>
      <c r="L9" s="430" t="s">
        <v>53</v>
      </c>
    </row>
    <row r="10" spans="2:14" ht="27.75" customHeight="1" x14ac:dyDescent="0.25">
      <c r="B10" s="329" t="s">
        <v>437</v>
      </c>
      <c r="C10" s="372">
        <v>2609941</v>
      </c>
      <c r="D10" s="372">
        <v>1015385</v>
      </c>
      <c r="E10" s="372">
        <v>139829</v>
      </c>
      <c r="F10" s="372">
        <v>0</v>
      </c>
      <c r="G10" s="372">
        <v>1276167</v>
      </c>
      <c r="H10" s="372">
        <v>3498</v>
      </c>
      <c r="I10" s="372">
        <v>390698</v>
      </c>
      <c r="J10" s="372">
        <v>1603</v>
      </c>
      <c r="K10" s="372">
        <v>0</v>
      </c>
      <c r="L10" s="372">
        <v>5437121</v>
      </c>
    </row>
    <row r="11" spans="2:14" ht="36" customHeight="1" x14ac:dyDescent="0.25">
      <c r="B11" s="371" t="s">
        <v>449</v>
      </c>
      <c r="C11" s="373">
        <v>937566</v>
      </c>
      <c r="D11" s="373">
        <v>375418</v>
      </c>
      <c r="E11" s="373">
        <v>8204</v>
      </c>
      <c r="F11" s="373">
        <v>0</v>
      </c>
      <c r="G11" s="373">
        <v>161595</v>
      </c>
      <c r="H11" s="373">
        <v>0</v>
      </c>
      <c r="I11" s="373">
        <v>19194</v>
      </c>
      <c r="J11" s="373">
        <v>30</v>
      </c>
      <c r="K11" s="373">
        <v>0</v>
      </c>
      <c r="L11" s="373">
        <v>1502007</v>
      </c>
      <c r="M11" s="376"/>
    </row>
    <row r="12" spans="2:14" ht="27.75" customHeight="1" x14ac:dyDescent="0.25">
      <c r="B12" s="371" t="s">
        <v>467</v>
      </c>
      <c r="C12" s="373">
        <v>3210</v>
      </c>
      <c r="D12" s="373">
        <v>1146</v>
      </c>
      <c r="E12" s="373">
        <v>0</v>
      </c>
      <c r="F12" s="373">
        <v>0</v>
      </c>
      <c r="G12" s="373">
        <v>0</v>
      </c>
      <c r="H12" s="373">
        <v>0</v>
      </c>
      <c r="I12" s="373">
        <v>377</v>
      </c>
      <c r="J12" s="373">
        <v>0</v>
      </c>
      <c r="K12" s="373">
        <v>0</v>
      </c>
      <c r="L12" s="373">
        <v>4733</v>
      </c>
    </row>
    <row r="13" spans="2:14" ht="28.15" customHeight="1" x14ac:dyDescent="0.25">
      <c r="B13" s="371" t="s">
        <v>453</v>
      </c>
      <c r="C13" s="373">
        <v>477043</v>
      </c>
      <c r="D13" s="373">
        <v>308933</v>
      </c>
      <c r="E13" s="373">
        <v>11970</v>
      </c>
      <c r="F13" s="373">
        <v>0</v>
      </c>
      <c r="G13" s="373">
        <v>350042</v>
      </c>
      <c r="H13" s="373">
        <v>0</v>
      </c>
      <c r="I13" s="373">
        <v>8312</v>
      </c>
      <c r="J13" s="373">
        <v>0</v>
      </c>
      <c r="K13" s="373">
        <v>0</v>
      </c>
      <c r="L13" s="373">
        <v>1156300</v>
      </c>
    </row>
    <row r="14" spans="2:14" ht="28.15" customHeight="1" x14ac:dyDescent="0.25">
      <c r="B14" s="371" t="s">
        <v>469</v>
      </c>
      <c r="C14" s="373">
        <v>14727</v>
      </c>
      <c r="D14" s="373">
        <v>6007</v>
      </c>
      <c r="E14" s="373">
        <v>0</v>
      </c>
      <c r="F14" s="373">
        <v>0</v>
      </c>
      <c r="G14" s="373">
        <v>0</v>
      </c>
      <c r="H14" s="373">
        <v>0</v>
      </c>
      <c r="I14" s="373">
        <v>0</v>
      </c>
      <c r="J14" s="373">
        <v>0</v>
      </c>
      <c r="K14" s="373">
        <v>0</v>
      </c>
      <c r="L14" s="373">
        <v>20734</v>
      </c>
    </row>
    <row r="15" spans="2:14" ht="28.15" customHeight="1" x14ac:dyDescent="0.25">
      <c r="B15" s="371" t="s">
        <v>470</v>
      </c>
      <c r="C15" s="373">
        <v>1015775</v>
      </c>
      <c r="D15" s="373">
        <v>224327</v>
      </c>
      <c r="E15" s="373">
        <v>12632</v>
      </c>
      <c r="F15" s="373">
        <v>0</v>
      </c>
      <c r="G15" s="373">
        <v>764530</v>
      </c>
      <c r="H15" s="373">
        <v>2</v>
      </c>
      <c r="I15" s="373">
        <v>77025</v>
      </c>
      <c r="J15" s="373">
        <v>29</v>
      </c>
      <c r="K15" s="373">
        <v>0</v>
      </c>
      <c r="L15" s="373">
        <v>2094320</v>
      </c>
    </row>
    <row r="16" spans="2:14" ht="28.15" customHeight="1" x14ac:dyDescent="0.25">
      <c r="B16" s="371" t="s">
        <v>471</v>
      </c>
      <c r="C16" s="373">
        <v>19228</v>
      </c>
      <c r="D16" s="373">
        <v>50671</v>
      </c>
      <c r="E16" s="373">
        <v>105</v>
      </c>
      <c r="F16" s="373">
        <v>0</v>
      </c>
      <c r="G16" s="373">
        <v>0</v>
      </c>
      <c r="H16" s="373">
        <v>0</v>
      </c>
      <c r="I16" s="373">
        <v>819</v>
      </c>
      <c r="J16" s="373">
        <v>0</v>
      </c>
      <c r="K16" s="373">
        <v>0</v>
      </c>
      <c r="L16" s="373">
        <v>70823</v>
      </c>
    </row>
    <row r="17" spans="2:13" ht="28.15" customHeight="1" x14ac:dyDescent="0.25">
      <c r="B17" s="371" t="s">
        <v>472</v>
      </c>
      <c r="C17" s="373">
        <v>124412</v>
      </c>
      <c r="D17" s="373">
        <v>34209</v>
      </c>
      <c r="E17" s="373">
        <v>106733</v>
      </c>
      <c r="F17" s="373">
        <v>0</v>
      </c>
      <c r="G17" s="373">
        <v>0</v>
      </c>
      <c r="H17" s="373">
        <v>1032</v>
      </c>
      <c r="I17" s="373">
        <v>8544</v>
      </c>
      <c r="J17" s="373">
        <v>2</v>
      </c>
      <c r="K17" s="373">
        <v>0</v>
      </c>
      <c r="L17" s="373">
        <v>274932</v>
      </c>
    </row>
    <row r="18" spans="2:13" ht="34.5" customHeight="1" x14ac:dyDescent="0.25">
      <c r="B18" s="371" t="s">
        <v>473</v>
      </c>
      <c r="C18" s="373">
        <v>17980</v>
      </c>
      <c r="D18" s="373">
        <v>14674</v>
      </c>
      <c r="E18" s="373">
        <v>185</v>
      </c>
      <c r="F18" s="373">
        <v>0</v>
      </c>
      <c r="G18" s="373">
        <v>0</v>
      </c>
      <c r="H18" s="373">
        <v>2464</v>
      </c>
      <c r="I18" s="373">
        <v>276427</v>
      </c>
      <c r="J18" s="373">
        <v>1542</v>
      </c>
      <c r="K18" s="373">
        <v>0</v>
      </c>
      <c r="L18" s="373">
        <v>313272</v>
      </c>
    </row>
    <row r="19" spans="2:13" x14ac:dyDescent="0.25">
      <c r="B19" s="125"/>
      <c r="C19" s="92"/>
      <c r="D19" s="92"/>
      <c r="E19" s="92"/>
      <c r="F19" s="92"/>
      <c r="G19" s="92"/>
      <c r="H19" s="92"/>
      <c r="I19" s="92"/>
      <c r="J19" s="92"/>
      <c r="K19" s="92"/>
      <c r="L19" s="92"/>
    </row>
    <row r="20" spans="2:13" ht="15.75" customHeight="1" x14ac:dyDescent="0.3">
      <c r="B20" s="89" t="s">
        <v>319</v>
      </c>
      <c r="C20" s="176"/>
      <c r="D20" s="176"/>
      <c r="E20" s="176"/>
      <c r="F20" s="176"/>
      <c r="G20" s="176"/>
      <c r="H20" s="176"/>
      <c r="I20" s="176"/>
      <c r="J20" s="176"/>
      <c r="K20" s="176"/>
    </row>
    <row r="21" spans="2:13" ht="28.15" customHeight="1" x14ac:dyDescent="0.3">
      <c r="B21" s="206"/>
      <c r="C21" s="206"/>
      <c r="D21" s="206"/>
      <c r="E21" s="206"/>
      <c r="F21" s="206"/>
      <c r="G21" s="176"/>
      <c r="H21" s="176"/>
      <c r="I21" s="176"/>
      <c r="J21" s="176"/>
      <c r="K21" s="176"/>
    </row>
    <row r="22" spans="2:13" ht="28.15" customHeight="1" x14ac:dyDescent="0.25">
      <c r="B22" s="421" t="s">
        <v>299</v>
      </c>
      <c r="C22" s="421"/>
      <c r="D22" s="421"/>
      <c r="E22" s="421"/>
      <c r="F22" s="421"/>
      <c r="G22" s="421"/>
      <c r="H22" s="421"/>
      <c r="I22" s="421"/>
      <c r="J22" s="421"/>
      <c r="K22" s="421"/>
      <c r="L22" s="421"/>
      <c r="M22" s="421"/>
    </row>
    <row r="23" spans="2:13" ht="28.15" customHeight="1" x14ac:dyDescent="0.3">
      <c r="B23" s="307"/>
      <c r="C23" s="307"/>
      <c r="D23" s="49"/>
      <c r="E23" s="49"/>
      <c r="F23" s="49"/>
      <c r="G23" s="49"/>
      <c r="H23" s="49"/>
      <c r="I23" s="49"/>
      <c r="J23" s="49"/>
      <c r="K23" s="310"/>
      <c r="L23" s="310"/>
      <c r="M23" s="310"/>
    </row>
    <row r="24" spans="2:13" ht="28.15" customHeight="1" x14ac:dyDescent="0.3">
      <c r="B24" s="314"/>
      <c r="C24" s="367"/>
      <c r="D24" s="369" t="s">
        <v>68</v>
      </c>
      <c r="E24" s="369" t="s">
        <v>70</v>
      </c>
      <c r="F24" s="369" t="s">
        <v>69</v>
      </c>
      <c r="G24" s="369" t="s">
        <v>190</v>
      </c>
      <c r="H24" s="369" t="s">
        <v>72</v>
      </c>
      <c r="I24" s="369" t="s">
        <v>171</v>
      </c>
      <c r="J24" s="369" t="s">
        <v>53</v>
      </c>
      <c r="K24" s="370"/>
      <c r="L24" s="308"/>
      <c r="M24" s="308"/>
    </row>
    <row r="25" spans="2:13" ht="28.15" customHeight="1" x14ac:dyDescent="0.3">
      <c r="B25" s="49"/>
      <c r="C25" s="310" t="s">
        <v>53</v>
      </c>
      <c r="D25" s="318">
        <f>C10+'3.2.4_EROG TIPO PRIV SHA'!C10</f>
        <v>3677832</v>
      </c>
      <c r="E25" s="318">
        <f>D10+'3.2.4_EROG TIPO PRIV SHA'!D10</f>
        <v>2348403</v>
      </c>
      <c r="F25" s="318">
        <f>E10+F10+'3.2.4_EROG TIPO PRIV SHA'!E10+'3.2.4_EROG TIPO PRIV SHA'!F10</f>
        <v>283959</v>
      </c>
      <c r="G25" s="318">
        <f>G10+'3.2.4_EROG TIPO PRIV SHA'!G10</f>
        <v>1276167</v>
      </c>
      <c r="H25" s="318">
        <f>H10+I10+'3.2.4_EROG TIPO PRIV SHA'!H10+'3.2.4_EROG TIPO PRIV SHA'!I10</f>
        <v>409923</v>
      </c>
      <c r="I25" s="318">
        <f>+J10+K10+'3.2.4_EROG TIPO PRIV SHA'!J10+'3.2.4_EROG TIPO PRIV SHA'!K10</f>
        <v>63785</v>
      </c>
      <c r="J25" s="318">
        <f>+D25+E25+F25+H25+I25+G25</f>
        <v>8060069</v>
      </c>
      <c r="K25" s="308">
        <f>J25-'3.2.4_EROG TIPO PRIV SHA'!J30</f>
        <v>0</v>
      </c>
      <c r="L25" s="309"/>
      <c r="M25" s="309"/>
    </row>
    <row r="26" spans="2:13" ht="28.15" customHeight="1" x14ac:dyDescent="0.3">
      <c r="B26" s="307"/>
      <c r="C26" s="367"/>
      <c r="D26" s="366">
        <f t="shared" ref="D26:I26" si="0">+D25/$J$25</f>
        <v>0.45630279343762442</v>
      </c>
      <c r="E26" s="366">
        <f t="shared" si="0"/>
        <v>0.29136264218085478</v>
      </c>
      <c r="F26" s="366">
        <f t="shared" si="0"/>
        <v>3.5230343561574971E-2</v>
      </c>
      <c r="G26" s="366">
        <f t="shared" si="0"/>
        <v>0.1583320192420189</v>
      </c>
      <c r="H26" s="366">
        <f t="shared" si="0"/>
        <v>5.0858497613357902E-2</v>
      </c>
      <c r="I26" s="366">
        <f t="shared" si="0"/>
        <v>7.9137039645690386E-3</v>
      </c>
      <c r="J26" s="366">
        <f>+D26+E26+F26+H26+I26+G26</f>
        <v>1</v>
      </c>
      <c r="K26" s="178"/>
      <c r="L26" s="178"/>
      <c r="M26" s="45"/>
    </row>
    <row r="27" spans="2:13" ht="28.15" customHeight="1" x14ac:dyDescent="0.3">
      <c r="B27" s="307"/>
      <c r="C27" s="307"/>
      <c r="D27" s="307"/>
      <c r="E27" s="307"/>
      <c r="F27" s="307"/>
      <c r="G27" s="307"/>
      <c r="H27" s="178"/>
      <c r="I27" s="178"/>
      <c r="J27" s="377"/>
      <c r="K27" s="178"/>
      <c r="L27" s="178"/>
      <c r="M27" s="45"/>
    </row>
    <row r="28" spans="2:13" ht="28.15" customHeight="1" x14ac:dyDescent="0.3">
      <c r="B28" s="307"/>
      <c r="C28" s="374"/>
      <c r="D28" s="374"/>
      <c r="E28" s="374"/>
      <c r="F28" s="374"/>
      <c r="G28" s="374"/>
      <c r="H28" s="375"/>
      <c r="I28" s="375"/>
      <c r="J28" s="375"/>
      <c r="K28" s="178"/>
      <c r="L28" s="178"/>
      <c r="M28" s="45"/>
    </row>
    <row r="29" spans="2:13" ht="28.15" customHeight="1" x14ac:dyDescent="0.3">
      <c r="B29" s="307"/>
      <c r="C29" s="55"/>
      <c r="D29" s="55"/>
      <c r="E29" s="55"/>
      <c r="F29" s="55"/>
      <c r="G29" s="55"/>
      <c r="H29" s="55"/>
      <c r="I29" s="55"/>
      <c r="J29" s="375"/>
      <c r="K29" s="178"/>
      <c r="L29" s="178"/>
      <c r="M29" s="45"/>
    </row>
    <row r="30" spans="2:13" ht="28.15" customHeight="1" x14ac:dyDescent="0.3">
      <c r="B30" s="307"/>
      <c r="C30" s="6"/>
      <c r="D30" s="6"/>
      <c r="E30" s="6"/>
      <c r="F30" s="6"/>
      <c r="G30" s="6"/>
      <c r="H30" s="6"/>
      <c r="I30" s="6"/>
      <c r="J30" s="375"/>
      <c r="K30" s="178"/>
      <c r="L30" s="178"/>
      <c r="M30" s="45"/>
    </row>
    <row r="31" spans="2:13" ht="32.25" customHeight="1" x14ac:dyDescent="0.3">
      <c r="B31" s="307"/>
      <c r="C31" s="6"/>
      <c r="D31" s="6"/>
      <c r="E31" s="6"/>
      <c r="F31" s="6"/>
      <c r="G31" s="6"/>
      <c r="H31" s="6"/>
      <c r="I31" s="6"/>
      <c r="J31" s="375"/>
      <c r="K31" s="178"/>
      <c r="L31" s="178"/>
      <c r="M31" s="45"/>
    </row>
    <row r="32" spans="2:13" ht="28.15" customHeight="1" x14ac:dyDescent="0.3">
      <c r="B32" s="307"/>
      <c r="C32" s="374"/>
      <c r="D32" s="374"/>
      <c r="E32" s="374"/>
      <c r="F32" s="374"/>
      <c r="G32" s="374"/>
      <c r="H32" s="375"/>
      <c r="I32" s="375"/>
      <c r="J32" s="375"/>
      <c r="K32" s="178"/>
      <c r="L32" s="178"/>
      <c r="M32" s="45"/>
    </row>
    <row r="33" spans="1:15" ht="18.600000000000001" customHeight="1" x14ac:dyDescent="0.3">
      <c r="B33" s="307"/>
      <c r="C33" s="307"/>
      <c r="D33" s="307"/>
      <c r="E33" s="307"/>
      <c r="F33" s="307"/>
      <c r="G33" s="307"/>
      <c r="H33" s="178"/>
      <c r="I33" s="178"/>
      <c r="J33" s="178"/>
      <c r="K33" s="178"/>
      <c r="L33" s="178"/>
      <c r="M33" s="45"/>
    </row>
    <row r="34" spans="1:15" ht="24" customHeight="1" x14ac:dyDescent="0.3">
      <c r="B34" s="307"/>
      <c r="C34" s="307"/>
      <c r="D34" s="307"/>
      <c r="E34" s="307"/>
      <c r="F34" s="307"/>
      <c r="G34" s="307"/>
      <c r="H34" s="178"/>
      <c r="I34" s="178"/>
      <c r="J34" s="178"/>
      <c r="K34" s="178"/>
      <c r="L34" s="178"/>
      <c r="M34" s="45"/>
    </row>
    <row r="35" spans="1:15" ht="30" customHeight="1" x14ac:dyDescent="0.3">
      <c r="B35" s="307"/>
      <c r="C35" s="307"/>
      <c r="D35" s="307"/>
      <c r="E35" s="307"/>
      <c r="F35" s="307"/>
      <c r="G35" s="307"/>
      <c r="H35" s="178"/>
      <c r="I35" s="178"/>
      <c r="J35" s="178"/>
      <c r="K35" s="178"/>
      <c r="L35" s="178"/>
      <c r="M35" s="45"/>
    </row>
    <row r="36" spans="1:15" ht="30" customHeight="1" x14ac:dyDescent="0.3">
      <c r="A36" s="36"/>
      <c r="B36" s="307"/>
      <c r="C36" s="307"/>
      <c r="D36" s="307"/>
      <c r="E36" s="307"/>
      <c r="F36" s="307"/>
      <c r="G36" s="307"/>
      <c r="H36" s="178"/>
      <c r="I36" s="178"/>
      <c r="J36" s="178"/>
      <c r="K36" s="178"/>
      <c r="L36" s="178"/>
      <c r="M36" s="45"/>
      <c r="N36" s="203"/>
      <c r="O36" s="203"/>
    </row>
    <row r="37" spans="1:15" ht="30" customHeight="1" x14ac:dyDescent="0.3">
      <c r="A37" s="36"/>
      <c r="B37" s="421" t="s">
        <v>300</v>
      </c>
      <c r="C37" s="421"/>
      <c r="D37" s="421"/>
      <c r="E37" s="421"/>
      <c r="F37" s="421"/>
      <c r="G37" s="421"/>
      <c r="H37" s="421"/>
      <c r="I37" s="421"/>
      <c r="J37" s="421"/>
      <c r="K37" s="421"/>
      <c r="L37" s="421"/>
      <c r="M37" s="421"/>
      <c r="N37" s="204"/>
      <c r="O37" s="204"/>
    </row>
    <row r="38" spans="1:15" ht="30" customHeight="1" x14ac:dyDescent="0.3">
      <c r="A38" s="36"/>
      <c r="B38" s="307"/>
      <c r="C38" s="307"/>
      <c r="D38" s="307"/>
      <c r="E38" s="307"/>
      <c r="F38" s="307"/>
      <c r="G38" s="307"/>
      <c r="H38" s="178"/>
      <c r="I38" s="178"/>
      <c r="J38" s="178"/>
      <c r="K38" s="178"/>
      <c r="L38" s="178"/>
      <c r="M38" s="45"/>
    </row>
    <row r="39" spans="1:15" ht="30" customHeight="1" x14ac:dyDescent="0.3">
      <c r="A39" s="36"/>
      <c r="B39" s="379"/>
      <c r="C39" s="385"/>
      <c r="D39" s="386" t="s">
        <v>68</v>
      </c>
      <c r="E39" s="386" t="s">
        <v>70</v>
      </c>
      <c r="F39" s="386" t="s">
        <v>69</v>
      </c>
      <c r="G39" s="386" t="s">
        <v>170</v>
      </c>
      <c r="H39" s="386" t="s">
        <v>72</v>
      </c>
      <c r="I39" s="386" t="s">
        <v>171</v>
      </c>
      <c r="J39" s="386" t="s">
        <v>53</v>
      </c>
      <c r="K39" s="380"/>
      <c r="L39" s="45"/>
      <c r="M39" s="45"/>
    </row>
    <row r="40" spans="1:15" ht="30" customHeight="1" x14ac:dyDescent="0.3">
      <c r="B40" s="378"/>
      <c r="C40" s="387"/>
      <c r="D40" s="388">
        <f>C10</f>
        <v>2609941</v>
      </c>
      <c r="E40" s="388">
        <f>D10</f>
        <v>1015385</v>
      </c>
      <c r="F40" s="388">
        <f>+F10+E10</f>
        <v>139829</v>
      </c>
      <c r="G40" s="388">
        <f>+G10</f>
        <v>1276167</v>
      </c>
      <c r="H40" s="388">
        <f>+H10+I10</f>
        <v>394196</v>
      </c>
      <c r="I40" s="388">
        <f>+K10+J10</f>
        <v>1603</v>
      </c>
      <c r="J40" s="388">
        <f>+D40+E40+F40+H40+I40+G40</f>
        <v>5437121</v>
      </c>
      <c r="K40" s="381">
        <f>J40-L10</f>
        <v>0</v>
      </c>
      <c r="L40" s="45"/>
      <c r="M40" s="45"/>
    </row>
    <row r="41" spans="1:15" ht="30" customHeight="1" x14ac:dyDescent="0.3">
      <c r="B41" s="379"/>
      <c r="C41" s="385" t="s">
        <v>58</v>
      </c>
      <c r="D41" s="389">
        <f t="shared" ref="D41:I41" si="1">+D40/$J$40</f>
        <v>0.48002260755278392</v>
      </c>
      <c r="E41" s="389">
        <f t="shared" si="1"/>
        <v>0.18675048798803631</v>
      </c>
      <c r="F41" s="389">
        <f t="shared" si="1"/>
        <v>2.5717470698187514E-2</v>
      </c>
      <c r="G41" s="389">
        <f t="shared" si="1"/>
        <v>0.23471373912774793</v>
      </c>
      <c r="H41" s="389">
        <f t="shared" si="1"/>
        <v>7.2500869485891517E-2</v>
      </c>
      <c r="I41" s="389">
        <f t="shared" si="1"/>
        <v>2.9482514735279942E-4</v>
      </c>
      <c r="J41" s="389">
        <f>+D41+E41+F41+H41+I41+G41</f>
        <v>1</v>
      </c>
      <c r="K41" s="382"/>
      <c r="L41" s="45"/>
      <c r="M41" s="45"/>
    </row>
    <row r="42" spans="1:15" ht="30" customHeight="1" x14ac:dyDescent="0.3">
      <c r="B42" s="383"/>
      <c r="C42" s="383"/>
      <c r="D42" s="384"/>
      <c r="E42" s="384"/>
      <c r="F42" s="384"/>
      <c r="G42" s="384"/>
      <c r="H42" s="384"/>
      <c r="I42" s="384"/>
      <c r="J42" s="384"/>
      <c r="K42" s="384"/>
      <c r="L42" s="45"/>
      <c r="M42" s="45"/>
    </row>
    <row r="43" spans="1:15" ht="30" customHeight="1" x14ac:dyDescent="0.3">
      <c r="B43" s="379"/>
      <c r="C43" s="379"/>
      <c r="D43" s="384"/>
      <c r="E43" s="384"/>
      <c r="F43" s="384"/>
      <c r="G43" s="384"/>
      <c r="H43" s="384"/>
      <c r="I43" s="384"/>
      <c r="J43" s="382"/>
      <c r="K43" s="382"/>
      <c r="L43" s="45"/>
      <c r="M43" s="45"/>
    </row>
    <row r="44" spans="1:15" ht="30" customHeight="1" x14ac:dyDescent="0.3">
      <c r="B44" s="367"/>
      <c r="C44" s="367"/>
      <c r="D44" s="317"/>
      <c r="E44" s="317"/>
      <c r="F44" s="317"/>
      <c r="G44" s="317"/>
      <c r="H44" s="317"/>
      <c r="I44" s="317"/>
      <c r="J44" s="368"/>
      <c r="K44" s="178"/>
      <c r="L44" s="45"/>
      <c r="M44" s="45"/>
    </row>
    <row r="45" spans="1:15" ht="30" customHeight="1" x14ac:dyDescent="0.3">
      <c r="B45" s="367"/>
      <c r="C45" s="367"/>
      <c r="D45" s="317"/>
      <c r="E45" s="317"/>
      <c r="F45" s="317"/>
      <c r="G45" s="317"/>
      <c r="H45" s="317"/>
      <c r="I45" s="317"/>
      <c r="J45" s="368"/>
      <c r="K45" s="178"/>
      <c r="L45" s="45"/>
      <c r="M45" s="45"/>
    </row>
    <row r="46" spans="1:15" ht="30" customHeight="1" x14ac:dyDescent="0.3">
      <c r="B46" s="229"/>
      <c r="C46" s="229"/>
      <c r="D46" s="229"/>
      <c r="E46" s="229"/>
      <c r="F46" s="229"/>
      <c r="G46" s="229"/>
      <c r="H46" s="229"/>
      <c r="I46" s="229"/>
      <c r="J46" s="178"/>
      <c r="K46" s="178"/>
      <c r="L46" s="178"/>
      <c r="M46" s="45"/>
    </row>
    <row r="47" spans="1:15" ht="30" customHeight="1" x14ac:dyDescent="0.3">
      <c r="B47" s="229"/>
      <c r="C47" s="229"/>
      <c r="D47" s="229"/>
      <c r="E47" s="229"/>
      <c r="F47" s="229"/>
      <c r="G47" s="229"/>
      <c r="H47" s="229"/>
      <c r="I47" s="229"/>
      <c r="J47" s="178"/>
      <c r="K47" s="178"/>
      <c r="L47" s="178"/>
      <c r="M47" s="45"/>
    </row>
    <row r="48" spans="1:15" ht="30" customHeight="1" x14ac:dyDescent="0.3">
      <c r="B48" s="307"/>
      <c r="C48" s="307"/>
      <c r="D48" s="307"/>
      <c r="E48" s="307"/>
      <c r="F48" s="307"/>
      <c r="G48" s="307"/>
      <c r="H48" s="178"/>
      <c r="I48" s="178"/>
      <c r="J48" s="178"/>
      <c r="K48" s="178"/>
      <c r="L48" s="178"/>
      <c r="M48" s="45"/>
    </row>
    <row r="49" spans="2:18" ht="30" customHeight="1" x14ac:dyDescent="0.3">
      <c r="B49" s="307"/>
      <c r="C49" s="307"/>
      <c r="D49" s="307"/>
      <c r="E49" s="307"/>
      <c r="F49" s="307"/>
      <c r="G49" s="307"/>
      <c r="H49" s="178"/>
      <c r="I49" s="178"/>
      <c r="J49" s="178"/>
      <c r="K49" s="178"/>
      <c r="L49" s="178"/>
      <c r="M49" s="45"/>
    </row>
    <row r="50" spans="2:18" ht="15.75" customHeight="1" x14ac:dyDescent="0.3">
      <c r="B50" s="209" t="s">
        <v>324</v>
      </c>
      <c r="C50" s="205"/>
    </row>
    <row r="51" spans="2:18" ht="15.75" customHeight="1" x14ac:dyDescent="0.3">
      <c r="B51" s="205" t="s">
        <v>73</v>
      </c>
      <c r="C51" s="205"/>
    </row>
    <row r="52" spans="2:18" ht="30" customHeight="1" x14ac:dyDescent="0.25"/>
    <row r="53" spans="2:18" ht="15" customHeight="1" x14ac:dyDescent="0.25">
      <c r="B53" s="442"/>
      <c r="C53" s="442"/>
      <c r="D53" s="442"/>
      <c r="E53" s="442"/>
      <c r="F53" s="442"/>
      <c r="G53" s="442"/>
      <c r="H53" s="442"/>
      <c r="I53" s="442"/>
      <c r="J53" s="442"/>
      <c r="K53" s="442"/>
      <c r="L53" s="442"/>
      <c r="M53" s="255"/>
      <c r="N53" s="255"/>
      <c r="O53" s="255"/>
      <c r="P53" s="255"/>
      <c r="Q53" s="255"/>
      <c r="R53" s="255"/>
    </row>
    <row r="54" spans="2:18" ht="30" customHeight="1" x14ac:dyDescent="0.25"/>
    <row r="55" spans="2:18" ht="30" customHeight="1" x14ac:dyDescent="0.25"/>
    <row r="56" spans="2:18" ht="30" customHeight="1" x14ac:dyDescent="0.25"/>
    <row r="57" spans="2:18" ht="30" customHeight="1" x14ac:dyDescent="0.25"/>
    <row r="58" spans="2:18" ht="30" customHeight="1" x14ac:dyDescent="0.25"/>
    <row r="59" spans="2:18" ht="30" customHeight="1" x14ac:dyDescent="0.25"/>
    <row r="60" spans="2:18" ht="30" customHeight="1" x14ac:dyDescent="0.25"/>
    <row r="61" spans="2:18" ht="30" customHeight="1" x14ac:dyDescent="0.25"/>
    <row r="62" spans="2:18" ht="30" customHeight="1" x14ac:dyDescent="0.25"/>
  </sheetData>
  <sheetProtection selectLockedCells="1" selectUnlockedCells="1"/>
  <mergeCells count="14">
    <mergeCell ref="B53:L53"/>
    <mergeCell ref="B3:L3"/>
    <mergeCell ref="B4:L4"/>
    <mergeCell ref="B5:F5"/>
    <mergeCell ref="B7:L7"/>
    <mergeCell ref="B22:M22"/>
    <mergeCell ref="B37:M37"/>
    <mergeCell ref="B8:B9"/>
    <mergeCell ref="C8:C9"/>
    <mergeCell ref="E8:F8"/>
    <mergeCell ref="G8:G9"/>
    <mergeCell ref="H8:I8"/>
    <mergeCell ref="J8:K8"/>
    <mergeCell ref="L8:L9"/>
  </mergeCells>
  <conditionalFormatting sqref="J42">
    <cfRule type="cellIs" dxfId="6" priority="2" operator="notEqual">
      <formula>0</formula>
    </cfRule>
  </conditionalFormatting>
  <conditionalFormatting sqref="K42">
    <cfRule type="cellIs" dxfId="5" priority="3" operator="notEqual">
      <formula>0</formula>
    </cfRule>
  </conditionalFormatting>
  <conditionalFormatting sqref="K40">
    <cfRule type="cellIs" dxfId="4" priority="1" operator="notEqual">
      <formula>0</formula>
    </cfRule>
  </conditionalFormatting>
  <hyperlinks>
    <hyperlink ref="B6" location="Indice!A1" display="Índice"/>
    <hyperlink ref="L6" location="'3.2.4_EROG TIPO PRIV SHA'!A1" display="Siguiente"/>
    <hyperlink ref="K6" location="'3.2.2_EROG PRIV SHA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7"/>
  <sheetViews>
    <sheetView showGridLines="0" zoomScale="60" zoomScaleNormal="60" zoomScaleSheetLayoutView="100" workbookViewId="0">
      <pane ySplit="6" topLeftCell="A7" activePane="bottomLeft" state="frozen"/>
      <selection pane="bottomLeft" activeCell="L6" sqref="L6"/>
    </sheetView>
  </sheetViews>
  <sheetFormatPr baseColWidth="10" defaultRowHeight="15" x14ac:dyDescent="0.25"/>
  <cols>
    <col min="1" max="1" width="2.85546875" customWidth="1"/>
    <col min="2" max="2" width="59.5703125" customWidth="1"/>
    <col min="3" max="10" width="19.5703125" customWidth="1"/>
    <col min="11" max="11" width="28.85546875" customWidth="1"/>
    <col min="12" max="12" width="19.5703125" customWidth="1"/>
    <col min="13" max="18" width="11.42578125" customWidth="1"/>
    <col min="19" max="19" width="2.7109375" customWidth="1"/>
    <col min="20" max="20" width="5.5703125" customWidth="1"/>
    <col min="21" max="21" width="14.5703125" customWidth="1"/>
    <col min="22" max="22" width="11.85546875" customWidth="1"/>
    <col min="23" max="25" width="15.7109375" customWidth="1"/>
  </cols>
  <sheetData>
    <row r="1" spans="2:27" ht="69" customHeight="1" x14ac:dyDescent="0.25"/>
    <row r="2" spans="2:27" ht="21" customHeight="1" x14ac:dyDescent="0.25"/>
    <row r="3" spans="2:27" ht="48" customHeight="1" x14ac:dyDescent="0.25">
      <c r="B3" s="423" t="s">
        <v>106</v>
      </c>
      <c r="C3" s="423"/>
      <c r="D3" s="423"/>
      <c r="E3" s="423"/>
      <c r="F3" s="423"/>
      <c r="G3" s="423"/>
      <c r="H3" s="423"/>
      <c r="I3" s="423"/>
      <c r="J3" s="423"/>
      <c r="K3" s="423"/>
      <c r="L3" s="423"/>
    </row>
    <row r="4" spans="2:27" ht="41.25" customHeight="1" x14ac:dyDescent="0.25">
      <c r="B4" s="421" t="s">
        <v>303</v>
      </c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</row>
    <row r="5" spans="2:27" ht="1.1499999999999999" customHeight="1" x14ac:dyDescent="0.25">
      <c r="B5" s="420"/>
      <c r="C5" s="420"/>
      <c r="D5" s="420"/>
      <c r="E5" s="420"/>
      <c r="F5" s="420"/>
      <c r="G5" s="168"/>
      <c r="H5" s="168"/>
      <c r="I5" s="168"/>
      <c r="J5" s="168"/>
      <c r="K5" s="168"/>
      <c r="L5" s="31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</row>
    <row r="6" spans="2:27" ht="23.25" customHeight="1" x14ac:dyDescent="0.25">
      <c r="B6" s="56" t="s">
        <v>38</v>
      </c>
      <c r="C6" s="394"/>
      <c r="D6" s="394"/>
      <c r="E6" s="394"/>
      <c r="F6" s="394"/>
      <c r="G6" s="394"/>
      <c r="H6" s="394"/>
      <c r="I6" s="394"/>
      <c r="K6" s="306" t="s">
        <v>74</v>
      </c>
      <c r="L6" s="306" t="s">
        <v>75</v>
      </c>
    </row>
    <row r="7" spans="2:27" ht="24" customHeight="1" x14ac:dyDescent="0.25">
      <c r="B7" s="422" t="s">
        <v>52</v>
      </c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177"/>
      <c r="N7" s="177"/>
    </row>
    <row r="8" spans="2:27" ht="27.75" customHeight="1" x14ac:dyDescent="0.25">
      <c r="B8" s="458" t="s">
        <v>40</v>
      </c>
      <c r="C8" s="429" t="s">
        <v>166</v>
      </c>
      <c r="D8" s="197" t="s">
        <v>70</v>
      </c>
      <c r="E8" s="431" t="s">
        <v>71</v>
      </c>
      <c r="F8" s="432"/>
      <c r="G8" s="429" t="s">
        <v>170</v>
      </c>
      <c r="H8" s="431" t="s">
        <v>72</v>
      </c>
      <c r="I8" s="432"/>
      <c r="J8" s="431" t="s">
        <v>171</v>
      </c>
      <c r="K8" s="432"/>
      <c r="L8" s="429" t="s">
        <v>53</v>
      </c>
      <c r="M8" s="177"/>
      <c r="N8" s="177"/>
    </row>
    <row r="9" spans="2:27" ht="68.45" customHeight="1" x14ac:dyDescent="0.25">
      <c r="B9" s="459"/>
      <c r="C9" s="430" t="s">
        <v>166</v>
      </c>
      <c r="D9" s="130" t="s">
        <v>99</v>
      </c>
      <c r="E9" s="130" t="s">
        <v>165</v>
      </c>
      <c r="F9" s="130" t="s">
        <v>100</v>
      </c>
      <c r="G9" s="430" t="s">
        <v>170</v>
      </c>
      <c r="H9" s="130" t="s">
        <v>172</v>
      </c>
      <c r="I9" s="130" t="s">
        <v>101</v>
      </c>
      <c r="J9" s="130" t="s">
        <v>102</v>
      </c>
      <c r="K9" s="130" t="s">
        <v>173</v>
      </c>
      <c r="L9" s="430" t="s">
        <v>53</v>
      </c>
    </row>
    <row r="10" spans="2:27" ht="33" customHeight="1" x14ac:dyDescent="0.25">
      <c r="B10" s="329" t="s">
        <v>460</v>
      </c>
      <c r="C10" s="330">
        <v>1067891</v>
      </c>
      <c r="D10" s="330">
        <v>1333018</v>
      </c>
      <c r="E10" s="330">
        <v>142719</v>
      </c>
      <c r="F10" s="330">
        <v>1411</v>
      </c>
      <c r="G10" s="330">
        <v>0</v>
      </c>
      <c r="H10" s="330">
        <v>0</v>
      </c>
      <c r="I10" s="330">
        <v>15727</v>
      </c>
      <c r="J10" s="330">
        <v>62182</v>
      </c>
      <c r="K10" s="330">
        <v>0</v>
      </c>
      <c r="L10" s="330">
        <v>2622948</v>
      </c>
    </row>
    <row r="11" spans="2:27" ht="33" customHeight="1" x14ac:dyDescent="0.25">
      <c r="B11" s="358" t="s">
        <v>449</v>
      </c>
      <c r="C11" s="356">
        <v>129640</v>
      </c>
      <c r="D11" s="356">
        <v>177502</v>
      </c>
      <c r="E11" s="356">
        <v>5288</v>
      </c>
      <c r="F11" s="356">
        <v>168</v>
      </c>
      <c r="G11" s="356">
        <v>0</v>
      </c>
      <c r="H11" s="356">
        <v>0</v>
      </c>
      <c r="I11" s="356">
        <v>4626</v>
      </c>
      <c r="J11" s="356">
        <v>9798</v>
      </c>
      <c r="K11" s="356">
        <v>0</v>
      </c>
      <c r="L11" s="356">
        <v>327022</v>
      </c>
    </row>
    <row r="12" spans="2:27" ht="33" customHeight="1" x14ac:dyDescent="0.25">
      <c r="B12" s="358" t="s">
        <v>467</v>
      </c>
      <c r="C12" s="356">
        <v>10219</v>
      </c>
      <c r="D12" s="356">
        <v>4360</v>
      </c>
      <c r="E12" s="356">
        <v>120</v>
      </c>
      <c r="F12" s="356">
        <v>0</v>
      </c>
      <c r="G12" s="356">
        <v>0</v>
      </c>
      <c r="H12" s="356">
        <v>0</v>
      </c>
      <c r="I12" s="356">
        <v>107</v>
      </c>
      <c r="J12" s="356">
        <v>220</v>
      </c>
      <c r="K12" s="356">
        <v>0</v>
      </c>
      <c r="L12" s="356">
        <v>15026</v>
      </c>
    </row>
    <row r="13" spans="2:27" ht="33" customHeight="1" x14ac:dyDescent="0.25">
      <c r="B13" s="358" t="s">
        <v>453</v>
      </c>
      <c r="C13" s="356">
        <v>320699</v>
      </c>
      <c r="D13" s="356">
        <v>454141</v>
      </c>
      <c r="E13" s="356">
        <v>60958</v>
      </c>
      <c r="F13" s="356">
        <v>440</v>
      </c>
      <c r="G13" s="356">
        <v>0</v>
      </c>
      <c r="H13" s="356">
        <v>0</v>
      </c>
      <c r="I13" s="356">
        <v>8295</v>
      </c>
      <c r="J13" s="356">
        <v>16354</v>
      </c>
      <c r="K13" s="356">
        <v>0</v>
      </c>
      <c r="L13" s="356">
        <v>860887</v>
      </c>
    </row>
    <row r="14" spans="2:27" ht="33" customHeight="1" x14ac:dyDescent="0.25">
      <c r="B14" s="358" t="s">
        <v>468</v>
      </c>
      <c r="C14" s="356">
        <v>16175</v>
      </c>
      <c r="D14" s="356">
        <v>12265</v>
      </c>
      <c r="E14" s="356">
        <v>182</v>
      </c>
      <c r="F14" s="356">
        <v>248</v>
      </c>
      <c r="G14" s="356">
        <v>0</v>
      </c>
      <c r="H14" s="356">
        <v>0</v>
      </c>
      <c r="I14" s="356">
        <v>29</v>
      </c>
      <c r="J14" s="356">
        <v>403</v>
      </c>
      <c r="K14" s="356">
        <v>0</v>
      </c>
      <c r="L14" s="356">
        <v>29302</v>
      </c>
    </row>
    <row r="15" spans="2:27" ht="33" customHeight="1" x14ac:dyDescent="0.25">
      <c r="B15" s="358" t="s">
        <v>474</v>
      </c>
      <c r="C15" s="356">
        <v>1177</v>
      </c>
      <c r="D15" s="356">
        <v>561</v>
      </c>
      <c r="E15" s="356">
        <v>9810</v>
      </c>
      <c r="F15" s="356">
        <v>17</v>
      </c>
      <c r="G15" s="356">
        <v>0</v>
      </c>
      <c r="H15" s="356">
        <v>0</v>
      </c>
      <c r="I15" s="356">
        <v>2</v>
      </c>
      <c r="J15" s="356">
        <v>14</v>
      </c>
      <c r="K15" s="356">
        <v>0</v>
      </c>
      <c r="L15" s="356">
        <v>11581</v>
      </c>
    </row>
    <row r="16" spans="2:27" ht="33" customHeight="1" x14ac:dyDescent="0.25">
      <c r="B16" s="358" t="s">
        <v>475</v>
      </c>
      <c r="C16" s="356">
        <v>7991</v>
      </c>
      <c r="D16" s="356">
        <v>4940</v>
      </c>
      <c r="E16" s="356">
        <v>68</v>
      </c>
      <c r="F16" s="356">
        <v>9</v>
      </c>
      <c r="G16" s="356">
        <v>0</v>
      </c>
      <c r="H16" s="356">
        <v>0</v>
      </c>
      <c r="I16" s="356">
        <v>15</v>
      </c>
      <c r="J16" s="356">
        <v>63</v>
      </c>
      <c r="K16" s="356">
        <v>0</v>
      </c>
      <c r="L16" s="356">
        <v>13086</v>
      </c>
    </row>
    <row r="17" spans="2:14" ht="33" customHeight="1" x14ac:dyDescent="0.25">
      <c r="B17" s="358" t="s">
        <v>469</v>
      </c>
      <c r="C17" s="356">
        <v>112510</v>
      </c>
      <c r="D17" s="356">
        <v>130312</v>
      </c>
      <c r="E17" s="356">
        <v>13501</v>
      </c>
      <c r="F17" s="356">
        <v>39</v>
      </c>
      <c r="G17" s="356">
        <v>0</v>
      </c>
      <c r="H17" s="356">
        <v>0</v>
      </c>
      <c r="I17" s="356">
        <v>154</v>
      </c>
      <c r="J17" s="356">
        <v>1248</v>
      </c>
      <c r="K17" s="356">
        <v>0</v>
      </c>
      <c r="L17" s="356">
        <v>257764</v>
      </c>
    </row>
    <row r="18" spans="2:14" ht="33" customHeight="1" x14ac:dyDescent="0.25">
      <c r="B18" s="358" t="s">
        <v>476</v>
      </c>
      <c r="C18" s="356">
        <v>26270</v>
      </c>
      <c r="D18" s="356">
        <v>38294</v>
      </c>
      <c r="E18" s="356">
        <v>5546</v>
      </c>
      <c r="F18" s="356">
        <v>13</v>
      </c>
      <c r="G18" s="356">
        <v>0</v>
      </c>
      <c r="H18" s="356">
        <v>0</v>
      </c>
      <c r="I18" s="356">
        <v>126</v>
      </c>
      <c r="J18" s="356">
        <v>1994</v>
      </c>
      <c r="K18" s="356">
        <v>0</v>
      </c>
      <c r="L18" s="356">
        <v>72243</v>
      </c>
    </row>
    <row r="19" spans="2:14" ht="33" customHeight="1" x14ac:dyDescent="0.25">
      <c r="B19" s="358" t="s">
        <v>477</v>
      </c>
      <c r="C19" s="356">
        <v>16032</v>
      </c>
      <c r="D19" s="356">
        <v>25114</v>
      </c>
      <c r="E19" s="356">
        <v>1976</v>
      </c>
      <c r="F19" s="356">
        <v>51</v>
      </c>
      <c r="G19" s="356">
        <v>0</v>
      </c>
      <c r="H19" s="356">
        <v>0</v>
      </c>
      <c r="I19" s="356">
        <v>94</v>
      </c>
      <c r="J19" s="356">
        <v>854</v>
      </c>
      <c r="K19" s="356">
        <v>0</v>
      </c>
      <c r="L19" s="356">
        <v>44121</v>
      </c>
    </row>
    <row r="20" spans="2:14" ht="33" customHeight="1" x14ac:dyDescent="0.25">
      <c r="B20" s="358" t="s">
        <v>470</v>
      </c>
      <c r="C20" s="356">
        <v>305660</v>
      </c>
      <c r="D20" s="356">
        <v>312356</v>
      </c>
      <c r="E20" s="356">
        <v>18471</v>
      </c>
      <c r="F20" s="356">
        <v>239</v>
      </c>
      <c r="G20" s="356">
        <v>0</v>
      </c>
      <c r="H20" s="356">
        <v>0</v>
      </c>
      <c r="I20" s="356">
        <v>1629</v>
      </c>
      <c r="J20" s="356">
        <v>17877</v>
      </c>
      <c r="K20" s="356">
        <v>0</v>
      </c>
      <c r="L20" s="356">
        <v>656232</v>
      </c>
    </row>
    <row r="21" spans="2:14" ht="33" customHeight="1" x14ac:dyDescent="0.25">
      <c r="B21" s="358" t="s">
        <v>478</v>
      </c>
      <c r="C21" s="356">
        <v>2705</v>
      </c>
      <c r="D21" s="356">
        <v>3114</v>
      </c>
      <c r="E21" s="356">
        <v>20308</v>
      </c>
      <c r="F21" s="356">
        <v>0</v>
      </c>
      <c r="G21" s="356">
        <v>0</v>
      </c>
      <c r="H21" s="356">
        <v>0</v>
      </c>
      <c r="I21" s="356">
        <v>36</v>
      </c>
      <c r="J21" s="356">
        <v>239</v>
      </c>
      <c r="K21" s="356">
        <v>0</v>
      </c>
      <c r="L21" s="356">
        <v>26402</v>
      </c>
    </row>
    <row r="22" spans="2:14" ht="33" customHeight="1" x14ac:dyDescent="0.25">
      <c r="B22" s="358" t="s">
        <v>479</v>
      </c>
      <c r="C22" s="356">
        <v>103630</v>
      </c>
      <c r="D22" s="356">
        <v>143898</v>
      </c>
      <c r="E22" s="356">
        <v>3986</v>
      </c>
      <c r="F22" s="356">
        <v>46</v>
      </c>
      <c r="G22" s="356">
        <v>0</v>
      </c>
      <c r="H22" s="356">
        <v>0</v>
      </c>
      <c r="I22" s="356">
        <v>515</v>
      </c>
      <c r="J22" s="356">
        <v>12570</v>
      </c>
      <c r="K22" s="356">
        <v>0</v>
      </c>
      <c r="L22" s="356">
        <v>264645</v>
      </c>
    </row>
    <row r="23" spans="2:14" ht="33" customHeight="1" x14ac:dyDescent="0.25">
      <c r="B23" s="358" t="s">
        <v>480</v>
      </c>
      <c r="C23" s="356">
        <v>15183</v>
      </c>
      <c r="D23" s="356">
        <v>26161</v>
      </c>
      <c r="E23" s="356">
        <v>2505</v>
      </c>
      <c r="F23" s="356">
        <v>141</v>
      </c>
      <c r="G23" s="356">
        <v>0</v>
      </c>
      <c r="H23" s="356">
        <v>0</v>
      </c>
      <c r="I23" s="356">
        <v>99</v>
      </c>
      <c r="J23" s="356">
        <v>548</v>
      </c>
      <c r="K23" s="356">
        <v>0</v>
      </c>
      <c r="L23" s="356">
        <v>44637</v>
      </c>
    </row>
    <row r="24" spans="2:14" ht="20.25" customHeight="1" x14ac:dyDescent="0.25">
      <c r="B24" s="125"/>
      <c r="C24" s="92"/>
      <c r="D24" s="92"/>
      <c r="E24" s="92"/>
      <c r="F24" s="92"/>
      <c r="G24" s="92"/>
      <c r="H24" s="92"/>
      <c r="I24" s="92"/>
      <c r="J24" s="92"/>
      <c r="K24" s="92"/>
      <c r="L24" s="92"/>
    </row>
    <row r="25" spans="2:14" ht="15.75" customHeight="1" x14ac:dyDescent="0.3">
      <c r="B25" s="89" t="s">
        <v>319</v>
      </c>
      <c r="C25" s="176"/>
      <c r="D25" s="176"/>
      <c r="E25" s="176"/>
      <c r="F25" s="176"/>
      <c r="G25" s="176"/>
      <c r="H25" s="176"/>
      <c r="I25" s="176"/>
      <c r="J25" s="176"/>
      <c r="K25" s="176"/>
    </row>
    <row r="26" spans="2:14" ht="28.15" customHeight="1" x14ac:dyDescent="0.3">
      <c r="B26" s="206"/>
      <c r="C26" s="206"/>
      <c r="D26" s="206"/>
      <c r="E26" s="206"/>
      <c r="F26" s="206"/>
      <c r="G26" s="176"/>
      <c r="H26" s="176"/>
      <c r="I26" s="176"/>
      <c r="J26" s="176"/>
      <c r="K26" s="176"/>
    </row>
    <row r="27" spans="2:14" ht="28.15" customHeight="1" x14ac:dyDescent="0.25">
      <c r="B27" s="421" t="s">
        <v>301</v>
      </c>
      <c r="C27" s="421"/>
      <c r="D27" s="421"/>
      <c r="E27" s="421"/>
      <c r="F27" s="421"/>
      <c r="G27" s="421"/>
      <c r="H27" s="421"/>
      <c r="I27" s="421"/>
      <c r="J27" s="421"/>
      <c r="K27" s="421"/>
      <c r="L27" s="421"/>
      <c r="M27" s="421"/>
    </row>
    <row r="28" spans="2:14" ht="28.15" customHeight="1" x14ac:dyDescent="0.3">
      <c r="B28" s="307"/>
      <c r="C28" s="374"/>
      <c r="D28" s="6"/>
      <c r="E28" s="6"/>
      <c r="F28" s="6"/>
      <c r="G28" s="6"/>
      <c r="H28" s="6"/>
      <c r="I28" s="6"/>
      <c r="J28" s="6"/>
      <c r="K28" s="202"/>
      <c r="L28" s="310"/>
      <c r="M28" s="310"/>
      <c r="N28" s="45"/>
    </row>
    <row r="29" spans="2:14" ht="28.15" customHeight="1" x14ac:dyDescent="0.3">
      <c r="B29" s="390"/>
      <c r="C29" s="367"/>
      <c r="D29" s="369" t="s">
        <v>68</v>
      </c>
      <c r="E29" s="369" t="s">
        <v>70</v>
      </c>
      <c r="F29" s="369" t="s">
        <v>69</v>
      </c>
      <c r="G29" s="369" t="s">
        <v>170</v>
      </c>
      <c r="H29" s="369" t="s">
        <v>72</v>
      </c>
      <c r="I29" s="369" t="s">
        <v>171</v>
      </c>
      <c r="J29" s="369" t="s">
        <v>53</v>
      </c>
      <c r="K29" s="370"/>
      <c r="L29" s="308"/>
      <c r="M29" s="308"/>
      <c r="N29" s="45"/>
    </row>
    <row r="30" spans="2:14" ht="28.15" customHeight="1" x14ac:dyDescent="0.3">
      <c r="B30" s="6"/>
      <c r="C30" s="310" t="s">
        <v>53</v>
      </c>
      <c r="D30" s="318">
        <f>C10+'3.2.3_EROG TIPO PUB SHA'!C10</f>
        <v>3677832</v>
      </c>
      <c r="E30" s="318">
        <f>D10+'3.2.3_EROG TIPO PUB SHA'!D10</f>
        <v>2348403</v>
      </c>
      <c r="F30" s="318">
        <f>E10+F10+'3.2.3_EROG TIPO PUB SHA'!E10+'3.2.3_EROG TIPO PUB SHA'!F10</f>
        <v>283959</v>
      </c>
      <c r="G30" s="318">
        <f>+G10+'3.2.3_EROG TIPO PUB SHA'!G10</f>
        <v>1276167</v>
      </c>
      <c r="H30" s="318">
        <f>+H10+I10+'3.2.3_EROG TIPO PUB SHA'!H10+'3.2.3_EROG TIPO PUB SHA'!I10</f>
        <v>409923</v>
      </c>
      <c r="I30" s="318">
        <f>+J10+K10+'3.2.3_EROG TIPO PUB SHA'!J10+'3.2.3_EROG TIPO PUB SHA'!K10</f>
        <v>63785</v>
      </c>
      <c r="J30" s="318">
        <f>+D30+E30+F30+H30+I30+G30</f>
        <v>8060069</v>
      </c>
      <c r="K30" s="203">
        <f>+J30-L10-'3.2.3_EROG TIPO PUB SHA'!L10</f>
        <v>0</v>
      </c>
      <c r="L30" s="309"/>
      <c r="M30" s="309"/>
      <c r="N30" s="45"/>
    </row>
    <row r="31" spans="2:14" ht="28.15" customHeight="1" x14ac:dyDescent="0.3">
      <c r="B31" s="374"/>
      <c r="C31" s="367"/>
      <c r="D31" s="366">
        <f t="shared" ref="D31:J31" si="0">+D30/$J$30</f>
        <v>0.45630279343762442</v>
      </c>
      <c r="E31" s="366">
        <f t="shared" si="0"/>
        <v>0.29136264218085478</v>
      </c>
      <c r="F31" s="366">
        <f t="shared" si="0"/>
        <v>3.5230343561574971E-2</v>
      </c>
      <c r="G31" s="366">
        <f t="shared" si="0"/>
        <v>0.1583320192420189</v>
      </c>
      <c r="H31" s="366">
        <f t="shared" si="0"/>
        <v>5.0858497613357902E-2</v>
      </c>
      <c r="I31" s="366">
        <f t="shared" si="0"/>
        <v>7.9137039645690386E-3</v>
      </c>
      <c r="J31" s="366">
        <f t="shared" si="0"/>
        <v>1</v>
      </c>
      <c r="K31" s="178"/>
      <c r="L31" s="178"/>
      <c r="M31" s="45"/>
      <c r="N31" s="45"/>
    </row>
    <row r="32" spans="2:14" ht="28.15" customHeight="1" x14ac:dyDescent="0.3">
      <c r="B32" s="374"/>
      <c r="C32" s="307"/>
      <c r="D32" s="307"/>
      <c r="E32" s="307"/>
      <c r="F32" s="307"/>
      <c r="G32" s="307"/>
      <c r="H32" s="178"/>
      <c r="I32" s="178"/>
      <c r="J32" s="178"/>
      <c r="K32" s="178"/>
      <c r="L32" s="178"/>
      <c r="M32" s="45"/>
      <c r="N32" s="45"/>
    </row>
    <row r="33" spans="1:15" ht="28.15" customHeight="1" x14ac:dyDescent="0.3">
      <c r="B33" s="374"/>
      <c r="C33" s="374"/>
      <c r="D33" s="374"/>
      <c r="E33" s="374"/>
      <c r="F33" s="374"/>
      <c r="G33" s="374"/>
      <c r="H33" s="375"/>
      <c r="I33" s="375"/>
      <c r="J33" s="375"/>
      <c r="K33" s="375"/>
      <c r="L33" s="178"/>
      <c r="M33" s="45"/>
      <c r="N33" s="45"/>
    </row>
    <row r="34" spans="1:15" ht="28.15" customHeight="1" x14ac:dyDescent="0.3">
      <c r="B34" s="307"/>
      <c r="C34" s="45"/>
      <c r="D34" s="45"/>
      <c r="E34" s="45"/>
      <c r="F34" s="45"/>
      <c r="G34" s="45"/>
      <c r="H34" s="45"/>
      <c r="I34" s="45"/>
      <c r="J34" s="178"/>
      <c r="K34" s="178"/>
      <c r="L34" s="178"/>
      <c r="M34" s="45"/>
      <c r="N34" s="45"/>
    </row>
    <row r="35" spans="1:15" ht="28.15" customHeight="1" x14ac:dyDescent="0.3">
      <c r="B35" s="307"/>
      <c r="C35" s="45"/>
      <c r="D35" s="45"/>
      <c r="E35" s="45"/>
      <c r="F35" s="45"/>
      <c r="G35" s="45"/>
      <c r="H35" s="45"/>
      <c r="I35" s="45"/>
      <c r="J35" s="178"/>
      <c r="K35" s="178"/>
      <c r="L35" s="178"/>
      <c r="M35" s="45"/>
      <c r="N35" s="45"/>
    </row>
    <row r="36" spans="1:15" ht="32.25" customHeight="1" x14ac:dyDescent="0.3">
      <c r="B36" s="307"/>
      <c r="C36" s="45"/>
      <c r="D36" s="45"/>
      <c r="E36" s="45"/>
      <c r="F36" s="45"/>
      <c r="G36" s="45"/>
      <c r="H36" s="45"/>
      <c r="I36" s="45"/>
      <c r="J36" s="178"/>
      <c r="K36" s="178"/>
      <c r="L36" s="178"/>
      <c r="M36" s="45"/>
      <c r="N36" s="45"/>
    </row>
    <row r="37" spans="1:15" ht="28.15" customHeight="1" x14ac:dyDescent="0.3">
      <c r="B37" s="307"/>
      <c r="C37" s="307"/>
      <c r="D37" s="307"/>
      <c r="E37" s="307"/>
      <c r="F37" s="307"/>
      <c r="G37" s="307"/>
      <c r="H37" s="178"/>
      <c r="I37" s="178"/>
      <c r="J37" s="178"/>
      <c r="K37" s="178"/>
      <c r="L37" s="178"/>
      <c r="M37" s="45"/>
      <c r="N37" s="45"/>
    </row>
    <row r="38" spans="1:15" ht="18.600000000000001" customHeight="1" x14ac:dyDescent="0.3">
      <c r="B38" s="307"/>
      <c r="C38" s="307"/>
      <c r="D38" s="307"/>
      <c r="E38" s="307"/>
      <c r="F38" s="307"/>
      <c r="G38" s="307"/>
      <c r="H38" s="178"/>
      <c r="I38" s="178"/>
      <c r="J38" s="178"/>
      <c r="K38" s="178"/>
      <c r="L38" s="178"/>
      <c r="M38" s="45"/>
      <c r="N38" s="45"/>
    </row>
    <row r="39" spans="1:15" ht="24" customHeight="1" x14ac:dyDescent="0.3">
      <c r="B39" s="307"/>
      <c r="C39" s="307"/>
      <c r="D39" s="307"/>
      <c r="E39" s="307"/>
      <c r="F39" s="307"/>
      <c r="G39" s="307"/>
      <c r="H39" s="178"/>
      <c r="I39" s="178"/>
      <c r="J39" s="178"/>
      <c r="K39" s="178"/>
      <c r="L39" s="178"/>
      <c r="M39" s="45"/>
      <c r="N39" s="45"/>
    </row>
    <row r="40" spans="1:15" ht="30" customHeight="1" x14ac:dyDescent="0.3">
      <c r="B40" s="307"/>
      <c r="C40" s="307"/>
      <c r="D40" s="307"/>
      <c r="E40" s="307"/>
      <c r="F40" s="307"/>
      <c r="G40" s="307"/>
      <c r="H40" s="178"/>
      <c r="I40" s="178"/>
      <c r="J40" s="178"/>
      <c r="K40" s="178"/>
      <c r="L40" s="178"/>
      <c r="M40" s="45"/>
      <c r="N40" s="45"/>
    </row>
    <row r="41" spans="1:15" ht="30" customHeight="1" x14ac:dyDescent="0.3">
      <c r="A41" s="36"/>
      <c r="B41" s="206"/>
      <c r="C41" s="206"/>
      <c r="D41" s="206"/>
      <c r="E41" s="206"/>
      <c r="F41" s="206"/>
      <c r="G41" s="206"/>
      <c r="H41" s="176"/>
      <c r="I41" s="176"/>
      <c r="J41" s="176"/>
      <c r="K41" s="176"/>
      <c r="L41" s="176"/>
      <c r="N41" s="203"/>
      <c r="O41" s="203"/>
    </row>
    <row r="42" spans="1:15" ht="30" customHeight="1" x14ac:dyDescent="0.3">
      <c r="A42" s="36"/>
      <c r="B42" s="421" t="s">
        <v>302</v>
      </c>
      <c r="C42" s="421"/>
      <c r="D42" s="421"/>
      <c r="E42" s="421"/>
      <c r="F42" s="421"/>
      <c r="G42" s="421"/>
      <c r="H42" s="421"/>
      <c r="I42" s="421"/>
      <c r="J42" s="421"/>
      <c r="K42" s="421"/>
      <c r="L42" s="421"/>
      <c r="M42" s="421"/>
      <c r="N42" s="204"/>
      <c r="O42" s="204"/>
    </row>
    <row r="43" spans="1:15" ht="30" customHeight="1" x14ac:dyDescent="0.3">
      <c r="A43" s="36"/>
      <c r="B43" s="307"/>
      <c r="C43" s="307"/>
      <c r="D43" s="307"/>
      <c r="E43" s="307"/>
      <c r="F43" s="307"/>
      <c r="G43" s="307"/>
      <c r="H43" s="178"/>
      <c r="I43" s="178"/>
      <c r="J43" s="178"/>
      <c r="K43" s="178"/>
      <c r="L43" s="178"/>
      <c r="M43" s="45"/>
    </row>
    <row r="44" spans="1:15" ht="30" customHeight="1" x14ac:dyDescent="0.3">
      <c r="A44" s="36"/>
      <c r="B44" s="379"/>
      <c r="C44" s="385"/>
      <c r="D44" s="386" t="s">
        <v>68</v>
      </c>
      <c r="E44" s="386" t="s">
        <v>70</v>
      </c>
      <c r="F44" s="386" t="s">
        <v>69</v>
      </c>
      <c r="G44" s="386" t="s">
        <v>170</v>
      </c>
      <c r="H44" s="386" t="s">
        <v>72</v>
      </c>
      <c r="I44" s="386" t="s">
        <v>171</v>
      </c>
      <c r="J44" s="386" t="s">
        <v>53</v>
      </c>
      <c r="K44" s="319"/>
      <c r="L44" s="45"/>
      <c r="M44" s="45"/>
    </row>
    <row r="45" spans="1:15" ht="30" customHeight="1" x14ac:dyDescent="0.3">
      <c r="B45" s="378"/>
      <c r="C45" s="387"/>
      <c r="D45" s="388">
        <f>C10</f>
        <v>1067891</v>
      </c>
      <c r="E45" s="388">
        <f>D10</f>
        <v>1333018</v>
      </c>
      <c r="F45" s="388">
        <f>+F10+E10</f>
        <v>144130</v>
      </c>
      <c r="G45" s="391">
        <f>+G10</f>
        <v>0</v>
      </c>
      <c r="H45" s="388">
        <f>+H10+I10</f>
        <v>15727</v>
      </c>
      <c r="I45" s="388">
        <f>+J10+K10</f>
        <v>62182</v>
      </c>
      <c r="J45" s="388">
        <f>+D45+E45+F45+H45+I45+G45</f>
        <v>2622948</v>
      </c>
      <c r="K45" s="318">
        <f>+J45-L10</f>
        <v>0</v>
      </c>
      <c r="L45" s="45"/>
      <c r="M45" s="45"/>
    </row>
    <row r="46" spans="1:15" ht="30" customHeight="1" x14ac:dyDescent="0.3">
      <c r="B46" s="379"/>
      <c r="C46" s="385" t="s">
        <v>59</v>
      </c>
      <c r="D46" s="389">
        <f t="shared" ref="D46:I46" si="1">+D45/$J$45</f>
        <v>0.40713388141892254</v>
      </c>
      <c r="E46" s="389">
        <f t="shared" si="1"/>
        <v>0.50821365882968328</v>
      </c>
      <c r="F46" s="389">
        <f t="shared" si="1"/>
        <v>5.4949621570843189E-2</v>
      </c>
      <c r="G46" s="389">
        <f t="shared" si="1"/>
        <v>0</v>
      </c>
      <c r="H46" s="389">
        <f t="shared" si="1"/>
        <v>5.9959251956195857E-3</v>
      </c>
      <c r="I46" s="389">
        <f t="shared" si="1"/>
        <v>2.3706912984931459E-2</v>
      </c>
      <c r="J46" s="389">
        <f>+D46+E46+F46+H46+I46</f>
        <v>0.99999999999999989</v>
      </c>
      <c r="K46" s="178"/>
      <c r="L46" s="45"/>
      <c r="M46" s="45"/>
    </row>
    <row r="47" spans="1:15" ht="30" customHeight="1" x14ac:dyDescent="0.3">
      <c r="B47" s="383"/>
      <c r="C47" s="392"/>
      <c r="D47" s="393"/>
      <c r="E47" s="393"/>
      <c r="F47" s="393"/>
      <c r="G47" s="393"/>
      <c r="H47" s="393"/>
      <c r="I47" s="393"/>
      <c r="J47" s="393"/>
      <c r="K47" s="317"/>
      <c r="L47" s="45"/>
      <c r="M47" s="45"/>
    </row>
    <row r="48" spans="1:15" ht="30" customHeight="1" x14ac:dyDescent="0.3">
      <c r="B48" s="379"/>
      <c r="C48" s="379"/>
      <c r="D48" s="384"/>
      <c r="E48" s="384"/>
      <c r="F48" s="384"/>
      <c r="G48" s="384"/>
      <c r="H48" s="384"/>
      <c r="I48" s="384"/>
      <c r="J48" s="382"/>
      <c r="K48" s="178"/>
      <c r="L48" s="45"/>
      <c r="M48" s="45"/>
    </row>
    <row r="49" spans="2:18" ht="30" customHeight="1" x14ac:dyDescent="0.3">
      <c r="B49" s="367"/>
      <c r="C49" s="367"/>
      <c r="D49" s="317"/>
      <c r="E49" s="317"/>
      <c r="F49" s="317"/>
      <c r="G49" s="317"/>
      <c r="H49" s="317"/>
      <c r="I49" s="317"/>
      <c r="J49" s="368"/>
      <c r="K49" s="178"/>
      <c r="L49" s="45"/>
      <c r="M49" s="45"/>
    </row>
    <row r="50" spans="2:18" ht="30" customHeight="1" x14ac:dyDescent="0.3">
      <c r="B50" s="367"/>
      <c r="C50" s="367"/>
      <c r="D50" s="317"/>
      <c r="E50" s="317"/>
      <c r="F50" s="317"/>
      <c r="G50" s="317"/>
      <c r="H50" s="317"/>
      <c r="I50" s="317"/>
      <c r="J50" s="368"/>
      <c r="K50" s="178"/>
      <c r="L50" s="45"/>
      <c r="M50" s="45"/>
    </row>
    <row r="51" spans="2:18" ht="30" customHeight="1" x14ac:dyDescent="0.3">
      <c r="B51" s="229"/>
      <c r="C51" s="229"/>
      <c r="D51" s="229"/>
      <c r="E51" s="229"/>
      <c r="F51" s="229"/>
      <c r="G51" s="229"/>
      <c r="H51" s="229"/>
      <c r="I51" s="229"/>
      <c r="J51" s="178"/>
      <c r="K51" s="178"/>
      <c r="L51" s="178"/>
      <c r="M51" s="45"/>
    </row>
    <row r="52" spans="2:18" ht="30" customHeight="1" x14ac:dyDescent="0.3">
      <c r="B52" s="229"/>
      <c r="C52" s="229"/>
      <c r="D52" s="229"/>
      <c r="E52" s="229"/>
      <c r="F52" s="229"/>
      <c r="G52" s="229"/>
      <c r="H52" s="229"/>
      <c r="I52" s="229"/>
      <c r="J52" s="178"/>
      <c r="K52" s="178"/>
      <c r="L52" s="178"/>
      <c r="M52" s="45"/>
    </row>
    <row r="53" spans="2:18" ht="30" customHeight="1" x14ac:dyDescent="0.3">
      <c r="B53" s="307"/>
      <c r="C53" s="307"/>
      <c r="D53" s="307"/>
      <c r="E53" s="307"/>
      <c r="F53" s="307"/>
      <c r="G53" s="307"/>
      <c r="H53" s="178"/>
      <c r="I53" s="178"/>
      <c r="J53" s="178"/>
      <c r="K53" s="178"/>
      <c r="L53" s="178"/>
      <c r="M53" s="45"/>
    </row>
    <row r="54" spans="2:18" ht="30" customHeight="1" x14ac:dyDescent="0.3">
      <c r="B54" s="307"/>
      <c r="C54" s="307"/>
      <c r="D54" s="307"/>
      <c r="E54" s="307"/>
      <c r="F54" s="307"/>
      <c r="G54" s="307"/>
      <c r="H54" s="178"/>
      <c r="I54" s="178"/>
      <c r="J54" s="178"/>
      <c r="K54" s="178"/>
      <c r="L54" s="178"/>
      <c r="M54" s="45"/>
    </row>
    <row r="55" spans="2:18" ht="15.75" customHeight="1" x14ac:dyDescent="0.3">
      <c r="B55" s="209" t="s">
        <v>324</v>
      </c>
      <c r="C55" s="205"/>
    </row>
    <row r="56" spans="2:18" ht="15.75" customHeight="1" x14ac:dyDescent="0.3">
      <c r="B56" s="205" t="s">
        <v>73</v>
      </c>
      <c r="C56" s="205"/>
    </row>
    <row r="57" spans="2:18" ht="30" customHeight="1" x14ac:dyDescent="0.25"/>
    <row r="58" spans="2:18" ht="15" customHeight="1" x14ac:dyDescent="0.25">
      <c r="B58" s="442"/>
      <c r="C58" s="442"/>
      <c r="D58" s="442"/>
      <c r="E58" s="442"/>
      <c r="F58" s="442"/>
      <c r="G58" s="442"/>
      <c r="H58" s="442"/>
      <c r="I58" s="442"/>
      <c r="J58" s="442"/>
      <c r="K58" s="442"/>
      <c r="L58" s="442"/>
      <c r="M58" s="255"/>
      <c r="N58" s="255"/>
      <c r="O58" s="255"/>
      <c r="P58" s="255"/>
      <c r="Q58" s="255"/>
      <c r="R58" s="255"/>
    </row>
    <row r="59" spans="2:18" ht="30" customHeight="1" x14ac:dyDescent="0.25"/>
    <row r="60" spans="2:18" ht="30" customHeight="1" x14ac:dyDescent="0.25"/>
    <row r="61" spans="2:18" ht="30" customHeight="1" x14ac:dyDescent="0.25"/>
    <row r="62" spans="2:18" ht="30" customHeight="1" x14ac:dyDescent="0.25"/>
    <row r="63" spans="2:18" ht="30" customHeight="1" x14ac:dyDescent="0.25"/>
    <row r="64" spans="2:18" ht="30" customHeight="1" x14ac:dyDescent="0.25"/>
    <row r="65" ht="30" customHeight="1" x14ac:dyDescent="0.25"/>
    <row r="66" ht="30" customHeight="1" x14ac:dyDescent="0.25"/>
    <row r="67" ht="30" customHeight="1" x14ac:dyDescent="0.25"/>
  </sheetData>
  <sheetProtection selectLockedCells="1" selectUnlockedCells="1"/>
  <mergeCells count="14">
    <mergeCell ref="B27:M27"/>
    <mergeCell ref="B42:M42"/>
    <mergeCell ref="B58:L58"/>
    <mergeCell ref="B3:L3"/>
    <mergeCell ref="B4:L4"/>
    <mergeCell ref="B5:F5"/>
    <mergeCell ref="B7:L7"/>
    <mergeCell ref="B8:B9"/>
    <mergeCell ref="C8:C9"/>
    <mergeCell ref="E8:F8"/>
    <mergeCell ref="G8:G9"/>
    <mergeCell ref="H8:I8"/>
    <mergeCell ref="J8:K8"/>
    <mergeCell ref="L8:L9"/>
  </mergeCells>
  <conditionalFormatting sqref="J47">
    <cfRule type="cellIs" dxfId="3" priority="3" operator="notEqual">
      <formula>0</formula>
    </cfRule>
  </conditionalFormatting>
  <conditionalFormatting sqref="K47">
    <cfRule type="cellIs" dxfId="2" priority="4" operator="notEqual">
      <formula>0</formula>
    </cfRule>
  </conditionalFormatting>
  <conditionalFormatting sqref="K30">
    <cfRule type="cellIs" dxfId="1" priority="2" operator="notEqual">
      <formula>0</formula>
    </cfRule>
  </conditionalFormatting>
  <conditionalFormatting sqref="K45">
    <cfRule type="cellIs" dxfId="0" priority="1" operator="notEqual">
      <formula>0</formula>
    </cfRule>
  </conditionalFormatting>
  <hyperlinks>
    <hyperlink ref="B6" location="Indice!A1" display="Índice"/>
    <hyperlink ref="L6" location="'4.1'!A1" display="Siguiente"/>
    <hyperlink ref="K6" location="'3.2.3_EROG TIPO PUB SHA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O61"/>
  <sheetViews>
    <sheetView showGridLines="0" zoomScale="60" zoomScaleNormal="60" workbookViewId="0">
      <pane ySplit="9" topLeftCell="A10" activePane="bottomLeft" state="frozen"/>
      <selection pane="bottomLeft" activeCell="B9" sqref="B9"/>
    </sheetView>
  </sheetViews>
  <sheetFormatPr baseColWidth="10" defaultRowHeight="15" x14ac:dyDescent="0.25"/>
  <cols>
    <col min="1" max="1" width="4.140625" customWidth="1"/>
    <col min="2" max="2" width="17" customWidth="1"/>
    <col min="3" max="3" width="54" customWidth="1"/>
    <col min="4" max="4" width="16" customWidth="1"/>
    <col min="5" max="5" width="61.140625" customWidth="1"/>
    <col min="6" max="6" width="14.7109375" customWidth="1"/>
    <col min="7" max="7" width="71.42578125" customWidth="1"/>
    <col min="8" max="8" width="15.28515625" customWidth="1"/>
  </cols>
  <sheetData>
    <row r="7" spans="2:15" ht="55.9" customHeight="1" x14ac:dyDescent="0.25">
      <c r="B7" s="460" t="s">
        <v>234</v>
      </c>
      <c r="C7" s="460"/>
      <c r="D7" s="460"/>
      <c r="E7" s="460"/>
      <c r="F7" s="460"/>
      <c r="G7" s="460"/>
      <c r="H7" s="401"/>
      <c r="I7" s="401"/>
      <c r="J7" s="401"/>
      <c r="K7" s="401"/>
      <c r="L7" s="401"/>
      <c r="M7" s="401"/>
      <c r="N7" s="401"/>
      <c r="O7" s="401"/>
    </row>
    <row r="8" spans="2:15" ht="30" customHeight="1" x14ac:dyDescent="0.25">
      <c r="C8" s="461" t="s">
        <v>164</v>
      </c>
      <c r="D8" s="461"/>
      <c r="E8" s="461"/>
      <c r="F8" s="461"/>
      <c r="G8" s="461"/>
    </row>
    <row r="9" spans="2:15" ht="23.25" customHeight="1" x14ac:dyDescent="0.35">
      <c r="B9" s="404" t="s">
        <v>38</v>
      </c>
      <c r="G9" s="403" t="s">
        <v>74</v>
      </c>
      <c r="H9" s="58" t="s">
        <v>75</v>
      </c>
    </row>
    <row r="11" spans="2:15" ht="50.25" customHeight="1" x14ac:dyDescent="0.25">
      <c r="B11" s="396" t="s">
        <v>240</v>
      </c>
      <c r="C11" s="396" t="s">
        <v>241</v>
      </c>
      <c r="D11" s="396" t="s">
        <v>240</v>
      </c>
      <c r="E11" s="396" t="s">
        <v>242</v>
      </c>
      <c r="F11" s="396" t="s">
        <v>240</v>
      </c>
      <c r="G11" s="396" t="s">
        <v>243</v>
      </c>
    </row>
    <row r="12" spans="2:15" ht="27" customHeight="1" x14ac:dyDescent="0.25">
      <c r="B12" s="462" t="s">
        <v>330</v>
      </c>
      <c r="C12" s="464" t="s">
        <v>153</v>
      </c>
      <c r="D12" s="402" t="s">
        <v>331</v>
      </c>
      <c r="E12" s="398" t="s">
        <v>152</v>
      </c>
      <c r="F12" s="399" t="s">
        <v>149</v>
      </c>
      <c r="G12" s="400" t="s">
        <v>148</v>
      </c>
    </row>
    <row r="13" spans="2:15" ht="27" customHeight="1" x14ac:dyDescent="0.25">
      <c r="B13" s="463"/>
      <c r="C13" s="464"/>
      <c r="D13" s="402" t="s">
        <v>332</v>
      </c>
      <c r="E13" s="398" t="s">
        <v>143</v>
      </c>
      <c r="F13" s="399" t="s">
        <v>147</v>
      </c>
      <c r="G13" s="400" t="s">
        <v>146</v>
      </c>
    </row>
    <row r="14" spans="2:15" ht="27" customHeight="1" x14ac:dyDescent="0.25">
      <c r="B14" s="463"/>
      <c r="C14" s="464"/>
      <c r="D14" s="402" t="s">
        <v>333</v>
      </c>
      <c r="E14" s="398" t="s">
        <v>140</v>
      </c>
      <c r="F14" s="399" t="s">
        <v>139</v>
      </c>
      <c r="G14" s="400" t="s">
        <v>138</v>
      </c>
    </row>
    <row r="15" spans="2:15" ht="27" customHeight="1" x14ac:dyDescent="0.25">
      <c r="B15" s="462" t="s">
        <v>334</v>
      </c>
      <c r="C15" s="464" t="s">
        <v>157</v>
      </c>
      <c r="D15" s="402" t="s">
        <v>335</v>
      </c>
      <c r="E15" s="398" t="s">
        <v>162</v>
      </c>
      <c r="F15" s="399" t="s">
        <v>161</v>
      </c>
      <c r="G15" s="400" t="s">
        <v>160</v>
      </c>
    </row>
    <row r="16" spans="2:15" ht="27" customHeight="1" x14ac:dyDescent="0.25">
      <c r="B16" s="465"/>
      <c r="C16" s="464"/>
      <c r="D16" s="462" t="s">
        <v>331</v>
      </c>
      <c r="E16" s="466" t="s">
        <v>152</v>
      </c>
      <c r="F16" s="399" t="s">
        <v>151</v>
      </c>
      <c r="G16" s="400" t="s">
        <v>150</v>
      </c>
    </row>
    <row r="17" spans="2:7" ht="27" customHeight="1" x14ac:dyDescent="0.25">
      <c r="B17" s="465"/>
      <c r="C17" s="464"/>
      <c r="D17" s="463"/>
      <c r="E17" s="466"/>
      <c r="F17" s="399" t="s">
        <v>149</v>
      </c>
      <c r="G17" s="400" t="s">
        <v>148</v>
      </c>
    </row>
    <row r="18" spans="2:7" ht="27" customHeight="1" x14ac:dyDescent="0.25">
      <c r="B18" s="465"/>
      <c r="C18" s="464"/>
      <c r="D18" s="462" t="s">
        <v>332</v>
      </c>
      <c r="E18" s="466" t="s">
        <v>143</v>
      </c>
      <c r="F18" s="399" t="s">
        <v>147</v>
      </c>
      <c r="G18" s="400" t="s">
        <v>146</v>
      </c>
    </row>
    <row r="19" spans="2:7" ht="27" customHeight="1" x14ac:dyDescent="0.25">
      <c r="B19" s="465"/>
      <c r="C19" s="464"/>
      <c r="D19" s="463"/>
      <c r="E19" s="466"/>
      <c r="F19" s="399" t="s">
        <v>142</v>
      </c>
      <c r="G19" s="400" t="s">
        <v>141</v>
      </c>
    </row>
    <row r="20" spans="2:7" ht="27" customHeight="1" x14ac:dyDescent="0.25">
      <c r="B20" s="465"/>
      <c r="C20" s="464"/>
      <c r="D20" s="462" t="s">
        <v>333</v>
      </c>
      <c r="E20" s="466" t="s">
        <v>140</v>
      </c>
      <c r="F20" s="399" t="s">
        <v>145</v>
      </c>
      <c r="G20" s="400" t="s">
        <v>144</v>
      </c>
    </row>
    <row r="21" spans="2:7" ht="27" customHeight="1" x14ac:dyDescent="0.25">
      <c r="B21" s="465"/>
      <c r="C21" s="464"/>
      <c r="D21" s="463"/>
      <c r="E21" s="466"/>
      <c r="F21" s="399" t="s">
        <v>139</v>
      </c>
      <c r="G21" s="400" t="s">
        <v>138</v>
      </c>
    </row>
    <row r="22" spans="2:7" ht="27" customHeight="1" x14ac:dyDescent="0.25">
      <c r="B22" s="465"/>
      <c r="C22" s="464"/>
      <c r="D22" s="402" t="s">
        <v>336</v>
      </c>
      <c r="E22" s="400" t="s">
        <v>132</v>
      </c>
      <c r="F22" s="399" t="s">
        <v>136</v>
      </c>
      <c r="G22" s="400" t="s">
        <v>337</v>
      </c>
    </row>
    <row r="23" spans="2:7" ht="27" customHeight="1" x14ac:dyDescent="0.25">
      <c r="B23" s="462" t="s">
        <v>333</v>
      </c>
      <c r="C23" s="464" t="s">
        <v>157</v>
      </c>
      <c r="D23" s="402" t="s">
        <v>332</v>
      </c>
      <c r="E23" s="400" t="s">
        <v>143</v>
      </c>
      <c r="F23" s="399" t="s">
        <v>142</v>
      </c>
      <c r="G23" s="400" t="s">
        <v>141</v>
      </c>
    </row>
    <row r="24" spans="2:7" ht="27" customHeight="1" x14ac:dyDescent="0.25">
      <c r="B24" s="463"/>
      <c r="C24" s="464"/>
      <c r="D24" s="402" t="s">
        <v>336</v>
      </c>
      <c r="E24" s="400" t="s">
        <v>132</v>
      </c>
      <c r="F24" s="399" t="s">
        <v>135</v>
      </c>
      <c r="G24" s="400" t="s">
        <v>134</v>
      </c>
    </row>
    <row r="25" spans="2:7" ht="27" customHeight="1" x14ac:dyDescent="0.25">
      <c r="B25" s="402" t="s">
        <v>338</v>
      </c>
      <c r="C25" s="400" t="s">
        <v>126</v>
      </c>
      <c r="D25" s="402" t="s">
        <v>339</v>
      </c>
      <c r="E25" s="398" t="s">
        <v>237</v>
      </c>
      <c r="F25" s="399" t="s">
        <v>125</v>
      </c>
      <c r="G25" s="400" t="s">
        <v>124</v>
      </c>
    </row>
    <row r="26" spans="2:7" ht="27" customHeight="1" x14ac:dyDescent="0.25">
      <c r="B26" s="402" t="s">
        <v>340</v>
      </c>
      <c r="C26" s="400" t="s">
        <v>236</v>
      </c>
      <c r="D26" s="402" t="s">
        <v>332</v>
      </c>
      <c r="E26" s="398" t="s">
        <v>143</v>
      </c>
      <c r="F26" s="399" t="s">
        <v>142</v>
      </c>
      <c r="G26" s="400" t="s">
        <v>141</v>
      </c>
    </row>
    <row r="27" spans="2:7" ht="27" customHeight="1" x14ac:dyDescent="0.25">
      <c r="B27" s="402" t="s">
        <v>341</v>
      </c>
      <c r="C27" s="400" t="s">
        <v>129</v>
      </c>
      <c r="D27" s="402" t="s">
        <v>342</v>
      </c>
      <c r="E27" s="400" t="s">
        <v>109</v>
      </c>
      <c r="F27" s="399" t="s">
        <v>110</v>
      </c>
      <c r="G27" s="400" t="s">
        <v>109</v>
      </c>
    </row>
    <row r="28" spans="2:7" ht="27" customHeight="1" x14ac:dyDescent="0.25">
      <c r="B28" s="462" t="s">
        <v>343</v>
      </c>
      <c r="C28" s="464" t="s">
        <v>239</v>
      </c>
      <c r="D28" s="402" t="s">
        <v>332</v>
      </c>
      <c r="E28" s="400" t="s">
        <v>143</v>
      </c>
      <c r="F28" s="397" t="s">
        <v>142</v>
      </c>
      <c r="G28" s="400" t="s">
        <v>141</v>
      </c>
    </row>
    <row r="29" spans="2:7" ht="27" customHeight="1" x14ac:dyDescent="0.25">
      <c r="B29" s="463"/>
      <c r="C29" s="464"/>
      <c r="D29" s="402" t="s">
        <v>333</v>
      </c>
      <c r="E29" s="398" t="s">
        <v>140</v>
      </c>
      <c r="F29" s="399" t="s">
        <v>139</v>
      </c>
      <c r="G29" s="400" t="s">
        <v>138</v>
      </c>
    </row>
    <row r="30" spans="2:7" ht="27" customHeight="1" x14ac:dyDescent="0.25">
      <c r="B30" s="463"/>
      <c r="C30" s="464"/>
      <c r="D30" s="462" t="s">
        <v>336</v>
      </c>
      <c r="E30" s="466" t="s">
        <v>132</v>
      </c>
      <c r="F30" s="399" t="s">
        <v>131</v>
      </c>
      <c r="G30" s="400" t="s">
        <v>130</v>
      </c>
    </row>
    <row r="31" spans="2:7" ht="27" customHeight="1" x14ac:dyDescent="0.25">
      <c r="B31" s="463"/>
      <c r="C31" s="464"/>
      <c r="D31" s="463"/>
      <c r="E31" s="466"/>
      <c r="F31" s="399" t="s">
        <v>135</v>
      </c>
      <c r="G31" s="400" t="s">
        <v>134</v>
      </c>
    </row>
    <row r="32" spans="2:7" ht="27" customHeight="1" x14ac:dyDescent="0.25">
      <c r="B32" s="462" t="s">
        <v>344</v>
      </c>
      <c r="C32" s="464" t="s">
        <v>235</v>
      </c>
      <c r="D32" s="402" t="s">
        <v>335</v>
      </c>
      <c r="E32" s="398" t="s">
        <v>162</v>
      </c>
      <c r="F32" s="399" t="s">
        <v>161</v>
      </c>
      <c r="G32" s="400" t="s">
        <v>160</v>
      </c>
    </row>
    <row r="33" spans="2:7" ht="27" customHeight="1" x14ac:dyDescent="0.25">
      <c r="B33" s="463"/>
      <c r="C33" s="464"/>
      <c r="D33" s="402" t="s">
        <v>345</v>
      </c>
      <c r="E33" s="398" t="s">
        <v>156</v>
      </c>
      <c r="F33" s="399" t="s">
        <v>155</v>
      </c>
      <c r="G33" s="400" t="s">
        <v>154</v>
      </c>
    </row>
    <row r="34" spans="2:7" ht="27" customHeight="1" x14ac:dyDescent="0.25">
      <c r="B34" s="463"/>
      <c r="C34" s="464"/>
      <c r="D34" s="462" t="s">
        <v>331</v>
      </c>
      <c r="E34" s="466" t="s">
        <v>152</v>
      </c>
      <c r="F34" s="399" t="s">
        <v>151</v>
      </c>
      <c r="G34" s="398" t="s">
        <v>150</v>
      </c>
    </row>
    <row r="35" spans="2:7" ht="27" customHeight="1" x14ac:dyDescent="0.25">
      <c r="B35" s="463"/>
      <c r="C35" s="464"/>
      <c r="D35" s="463"/>
      <c r="E35" s="466"/>
      <c r="F35" s="399" t="s">
        <v>149</v>
      </c>
      <c r="G35" s="400" t="s">
        <v>148</v>
      </c>
    </row>
    <row r="36" spans="2:7" ht="27" customHeight="1" x14ac:dyDescent="0.25">
      <c r="B36" s="463"/>
      <c r="C36" s="464"/>
      <c r="D36" s="462" t="s">
        <v>332</v>
      </c>
      <c r="E36" s="466" t="s">
        <v>143</v>
      </c>
      <c r="F36" s="399" t="s">
        <v>147</v>
      </c>
      <c r="G36" s="400" t="s">
        <v>146</v>
      </c>
    </row>
    <row r="37" spans="2:7" ht="27" customHeight="1" x14ac:dyDescent="0.25">
      <c r="B37" s="463"/>
      <c r="C37" s="464"/>
      <c r="D37" s="463"/>
      <c r="E37" s="466"/>
      <c r="F37" s="399" t="s">
        <v>142</v>
      </c>
      <c r="G37" s="400" t="s">
        <v>141</v>
      </c>
    </row>
    <row r="38" spans="2:7" ht="27" customHeight="1" x14ac:dyDescent="0.25">
      <c r="B38" s="463"/>
      <c r="C38" s="464"/>
      <c r="D38" s="402" t="s">
        <v>333</v>
      </c>
      <c r="E38" s="398" t="s">
        <v>140</v>
      </c>
      <c r="F38" s="399" t="s">
        <v>139</v>
      </c>
      <c r="G38" s="400" t="s">
        <v>138</v>
      </c>
    </row>
    <row r="39" spans="2:7" ht="27" customHeight="1" x14ac:dyDescent="0.25">
      <c r="B39" s="463"/>
      <c r="C39" s="464"/>
      <c r="D39" s="402" t="s">
        <v>336</v>
      </c>
      <c r="E39" s="398" t="s">
        <v>132</v>
      </c>
      <c r="F39" s="399" t="s">
        <v>135</v>
      </c>
      <c r="G39" s="400" t="s">
        <v>134</v>
      </c>
    </row>
    <row r="40" spans="2:7" ht="27" customHeight="1" x14ac:dyDescent="0.25">
      <c r="B40" s="402" t="s">
        <v>346</v>
      </c>
      <c r="C40" s="400" t="s">
        <v>111</v>
      </c>
      <c r="D40" s="402" t="s">
        <v>347</v>
      </c>
      <c r="E40" s="398" t="s">
        <v>112</v>
      </c>
      <c r="F40" s="399" t="s">
        <v>113</v>
      </c>
      <c r="G40" s="400" t="s">
        <v>112</v>
      </c>
    </row>
    <row r="41" spans="2:7" ht="27" customHeight="1" x14ac:dyDescent="0.25">
      <c r="B41" s="402" t="s">
        <v>348</v>
      </c>
      <c r="C41" s="400" t="s">
        <v>114</v>
      </c>
      <c r="D41" s="402" t="s">
        <v>330</v>
      </c>
      <c r="E41" s="398" t="s">
        <v>238</v>
      </c>
      <c r="F41" s="399" t="s">
        <v>123</v>
      </c>
      <c r="G41" s="400" t="s">
        <v>122</v>
      </c>
    </row>
    <row r="42" spans="2:7" ht="27" customHeight="1" x14ac:dyDescent="0.25">
      <c r="B42" s="402" t="s">
        <v>349</v>
      </c>
      <c r="C42" s="400" t="s">
        <v>119</v>
      </c>
      <c r="D42" s="402" t="s">
        <v>334</v>
      </c>
      <c r="E42" s="398" t="s">
        <v>350</v>
      </c>
      <c r="F42" s="399" t="s">
        <v>116</v>
      </c>
      <c r="G42" s="400" t="s">
        <v>115</v>
      </c>
    </row>
    <row r="43" spans="2:7" ht="27" customHeight="1" x14ac:dyDescent="0.25">
      <c r="B43" s="402" t="s">
        <v>351</v>
      </c>
      <c r="C43" s="400" t="s">
        <v>117</v>
      </c>
      <c r="D43" s="402" t="s">
        <v>330</v>
      </c>
      <c r="E43" s="398" t="s">
        <v>238</v>
      </c>
      <c r="F43" s="399" t="s">
        <v>121</v>
      </c>
      <c r="G43" s="400" t="s">
        <v>120</v>
      </c>
    </row>
    <row r="44" spans="2:7" ht="27" customHeight="1" x14ac:dyDescent="0.25">
      <c r="B44" s="462" t="s">
        <v>352</v>
      </c>
      <c r="C44" s="464" t="s">
        <v>353</v>
      </c>
      <c r="D44" s="402" t="s">
        <v>339</v>
      </c>
      <c r="E44" s="398" t="s">
        <v>237</v>
      </c>
      <c r="F44" s="399" t="s">
        <v>128</v>
      </c>
      <c r="G44" s="400" t="s">
        <v>127</v>
      </c>
    </row>
    <row r="45" spans="2:7" ht="27" customHeight="1" x14ac:dyDescent="0.25">
      <c r="B45" s="463"/>
      <c r="C45" s="464"/>
      <c r="D45" s="402" t="s">
        <v>334</v>
      </c>
      <c r="E45" s="398" t="s">
        <v>350</v>
      </c>
      <c r="F45" s="399" t="s">
        <v>118</v>
      </c>
      <c r="G45" s="400" t="s">
        <v>354</v>
      </c>
    </row>
    <row r="46" spans="2:7" ht="27" customHeight="1" x14ac:dyDescent="0.25">
      <c r="B46" s="462" t="s">
        <v>355</v>
      </c>
      <c r="C46" s="464" t="s">
        <v>137</v>
      </c>
      <c r="D46" s="402" t="s">
        <v>332</v>
      </c>
      <c r="E46" s="398" t="s">
        <v>143</v>
      </c>
      <c r="F46" s="399" t="s">
        <v>142</v>
      </c>
      <c r="G46" s="400" t="s">
        <v>141</v>
      </c>
    </row>
    <row r="47" spans="2:7" ht="27" customHeight="1" x14ac:dyDescent="0.25">
      <c r="B47" s="463"/>
      <c r="C47" s="464"/>
      <c r="D47" s="402" t="s">
        <v>333</v>
      </c>
      <c r="E47" s="398" t="s">
        <v>140</v>
      </c>
      <c r="F47" s="399" t="s">
        <v>139</v>
      </c>
      <c r="G47" s="400" t="s">
        <v>138</v>
      </c>
    </row>
    <row r="48" spans="2:7" ht="27" customHeight="1" x14ac:dyDescent="0.25">
      <c r="B48" s="463"/>
      <c r="C48" s="464"/>
      <c r="D48" s="462" t="s">
        <v>336</v>
      </c>
      <c r="E48" s="466" t="s">
        <v>132</v>
      </c>
      <c r="F48" s="399" t="s">
        <v>131</v>
      </c>
      <c r="G48" s="400" t="s">
        <v>130</v>
      </c>
    </row>
    <row r="49" spans="2:7" ht="27" customHeight="1" x14ac:dyDescent="0.25">
      <c r="B49" s="463"/>
      <c r="C49" s="464"/>
      <c r="D49" s="463"/>
      <c r="E49" s="466"/>
      <c r="F49" s="399" t="s">
        <v>135</v>
      </c>
      <c r="G49" s="400" t="s">
        <v>134</v>
      </c>
    </row>
    <row r="50" spans="2:7" ht="27" customHeight="1" x14ac:dyDescent="0.25">
      <c r="B50" s="463"/>
      <c r="C50" s="464"/>
      <c r="D50" s="402" t="s">
        <v>339</v>
      </c>
      <c r="E50" s="398" t="s">
        <v>237</v>
      </c>
      <c r="F50" s="399" t="s">
        <v>125</v>
      </c>
      <c r="G50" s="400" t="s">
        <v>124</v>
      </c>
    </row>
    <row r="51" spans="2:7" ht="27" customHeight="1" x14ac:dyDescent="0.25">
      <c r="B51" s="462" t="s">
        <v>356</v>
      </c>
      <c r="C51" s="464" t="s">
        <v>133</v>
      </c>
      <c r="D51" s="402" t="s">
        <v>335</v>
      </c>
      <c r="E51" s="398" t="s">
        <v>162</v>
      </c>
      <c r="F51" s="399" t="s">
        <v>161</v>
      </c>
      <c r="G51" s="400" t="s">
        <v>160</v>
      </c>
    </row>
    <row r="52" spans="2:7" ht="27" customHeight="1" x14ac:dyDescent="0.25">
      <c r="B52" s="463"/>
      <c r="C52" s="464"/>
      <c r="D52" s="402" t="s">
        <v>336</v>
      </c>
      <c r="E52" s="398" t="s">
        <v>132</v>
      </c>
      <c r="F52" s="399" t="s">
        <v>131</v>
      </c>
      <c r="G52" s="400" t="s">
        <v>130</v>
      </c>
    </row>
    <row r="53" spans="2:7" ht="27" customHeight="1" x14ac:dyDescent="0.25">
      <c r="B53" s="462" t="s">
        <v>345</v>
      </c>
      <c r="C53" s="464" t="s">
        <v>163</v>
      </c>
      <c r="D53" s="402" t="s">
        <v>335</v>
      </c>
      <c r="E53" s="398" t="s">
        <v>162</v>
      </c>
      <c r="F53" s="399" t="s">
        <v>161</v>
      </c>
      <c r="G53" s="400" t="s">
        <v>160</v>
      </c>
    </row>
    <row r="54" spans="2:7" ht="27" customHeight="1" x14ac:dyDescent="0.25">
      <c r="B54" s="463"/>
      <c r="C54" s="464"/>
      <c r="D54" s="402" t="s">
        <v>357</v>
      </c>
      <c r="E54" s="398" t="s">
        <v>159</v>
      </c>
      <c r="F54" s="399" t="s">
        <v>158</v>
      </c>
      <c r="G54" s="400" t="s">
        <v>159</v>
      </c>
    </row>
    <row r="55" spans="2:7" ht="27" customHeight="1" x14ac:dyDescent="0.25">
      <c r="B55" s="463"/>
      <c r="C55" s="464"/>
      <c r="D55" s="402" t="s">
        <v>331</v>
      </c>
      <c r="E55" s="398" t="s">
        <v>152</v>
      </c>
      <c r="F55" s="399" t="s">
        <v>149</v>
      </c>
      <c r="G55" s="400" t="s">
        <v>148</v>
      </c>
    </row>
    <row r="56" spans="2:7" ht="27" customHeight="1" x14ac:dyDescent="0.25">
      <c r="B56" s="463"/>
      <c r="C56" s="464"/>
      <c r="D56" s="462" t="s">
        <v>332</v>
      </c>
      <c r="E56" s="466" t="s">
        <v>143</v>
      </c>
      <c r="F56" s="399" t="s">
        <v>147</v>
      </c>
      <c r="G56" s="400" t="s">
        <v>146</v>
      </c>
    </row>
    <row r="57" spans="2:7" ht="27" customHeight="1" x14ac:dyDescent="0.25">
      <c r="B57" s="463"/>
      <c r="C57" s="464"/>
      <c r="D57" s="463"/>
      <c r="E57" s="466"/>
      <c r="F57" s="399" t="s">
        <v>142</v>
      </c>
      <c r="G57" s="400" t="s">
        <v>141</v>
      </c>
    </row>
    <row r="58" spans="2:7" ht="27" customHeight="1" x14ac:dyDescent="0.25">
      <c r="B58" s="463"/>
      <c r="C58" s="464"/>
      <c r="D58" s="402" t="s">
        <v>333</v>
      </c>
      <c r="E58" s="398" t="s">
        <v>140</v>
      </c>
      <c r="F58" s="399" t="s">
        <v>145</v>
      </c>
      <c r="G58" s="400" t="s">
        <v>144</v>
      </c>
    </row>
    <row r="60" spans="2:7" ht="15.75" customHeight="1" x14ac:dyDescent="0.3">
      <c r="B60" s="395" t="s">
        <v>358</v>
      </c>
    </row>
    <row r="61" spans="2:7" ht="15.75" customHeight="1" x14ac:dyDescent="0.3">
      <c r="B61" s="395" t="s">
        <v>108</v>
      </c>
    </row>
  </sheetData>
  <mergeCells count="36">
    <mergeCell ref="E56:E57"/>
    <mergeCell ref="B44:B45"/>
    <mergeCell ref="C44:C45"/>
    <mergeCell ref="B46:B50"/>
    <mergeCell ref="C46:C50"/>
    <mergeCell ref="D48:D49"/>
    <mergeCell ref="E48:E49"/>
    <mergeCell ref="B51:B52"/>
    <mergeCell ref="C51:C52"/>
    <mergeCell ref="B53:B58"/>
    <mergeCell ref="C53:C58"/>
    <mergeCell ref="D56:D57"/>
    <mergeCell ref="E30:E31"/>
    <mergeCell ref="B32:B39"/>
    <mergeCell ref="C32:C39"/>
    <mergeCell ref="D34:D35"/>
    <mergeCell ref="E34:E35"/>
    <mergeCell ref="D36:D37"/>
    <mergeCell ref="E36:E37"/>
    <mergeCell ref="B23:B24"/>
    <mergeCell ref="C23:C24"/>
    <mergeCell ref="B28:B31"/>
    <mergeCell ref="C28:C31"/>
    <mergeCell ref="D30:D31"/>
    <mergeCell ref="B7:G7"/>
    <mergeCell ref="C8:G8"/>
    <mergeCell ref="B12:B14"/>
    <mergeCell ref="C12:C14"/>
    <mergeCell ref="B15:B22"/>
    <mergeCell ref="C15:C22"/>
    <mergeCell ref="D16:D17"/>
    <mergeCell ref="E16:E17"/>
    <mergeCell ref="D18:D19"/>
    <mergeCell ref="E18:E19"/>
    <mergeCell ref="D20:D21"/>
    <mergeCell ref="E20:E21"/>
  </mergeCells>
  <hyperlinks>
    <hyperlink ref="B9" location="Indice!A1" display="Índice"/>
    <hyperlink ref="H9" location="'4.2'!A1" display="Siguiente"/>
    <hyperlink ref="G9" location="'3.2.4_EROG TIPO PRIV SHA'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79"/>
  <sheetViews>
    <sheetView showGridLines="0" tabSelected="1" zoomScale="70" zoomScaleNormal="70" zoomScaleSheetLayoutView="100" workbookViewId="0">
      <pane ySplit="7" topLeftCell="A8" activePane="bottomLeft" state="frozen"/>
      <selection pane="bottomLeft" activeCell="G11" sqref="G11"/>
    </sheetView>
  </sheetViews>
  <sheetFormatPr baseColWidth="10" defaultRowHeight="15" x14ac:dyDescent="0.25"/>
  <cols>
    <col min="1" max="1" width="9.5703125" customWidth="1"/>
    <col min="2" max="2" width="13.42578125" customWidth="1"/>
    <col min="3" max="3" width="168" customWidth="1"/>
    <col min="9" max="9" width="14.42578125" customWidth="1"/>
  </cols>
  <sheetData>
    <row r="1" spans="2:4" ht="74.25" customHeight="1" x14ac:dyDescent="0.25">
      <c r="C1" s="35"/>
    </row>
    <row r="2" spans="2:4" ht="15" customHeight="1" x14ac:dyDescent="0.25">
      <c r="C2" s="35"/>
    </row>
    <row r="3" spans="2:4" ht="8.25" customHeight="1" x14ac:dyDescent="0.25">
      <c r="B3" s="418"/>
      <c r="C3" s="418"/>
    </row>
    <row r="4" spans="2:4" ht="12.75" customHeight="1" x14ac:dyDescent="0.3">
      <c r="B4" s="417"/>
      <c r="C4" s="417"/>
    </row>
    <row r="5" spans="2:4" ht="10.5" customHeight="1" x14ac:dyDescent="0.25">
      <c r="B5" s="416"/>
      <c r="C5" s="416"/>
    </row>
    <row r="6" spans="2:4" ht="18" customHeight="1" x14ac:dyDescent="0.25">
      <c r="C6" s="37"/>
    </row>
    <row r="7" spans="2:4" ht="30.75" customHeight="1" x14ac:dyDescent="0.25">
      <c r="B7" s="30" t="s">
        <v>49</v>
      </c>
      <c r="C7" s="28" t="s">
        <v>50</v>
      </c>
      <c r="D7" s="39"/>
    </row>
    <row r="8" spans="2:4" ht="27" customHeight="1" x14ac:dyDescent="0.25">
      <c r="B8" s="42">
        <v>1</v>
      </c>
      <c r="C8" s="43" t="s">
        <v>82</v>
      </c>
    </row>
    <row r="9" spans="2:4" ht="27" customHeight="1" x14ac:dyDescent="0.25">
      <c r="B9" s="29" t="s">
        <v>305</v>
      </c>
      <c r="C9" s="33" t="s">
        <v>248</v>
      </c>
    </row>
    <row r="10" spans="2:4" ht="27" customHeight="1" x14ac:dyDescent="0.25">
      <c r="B10" s="29" t="s">
        <v>306</v>
      </c>
      <c r="C10" s="33" t="s">
        <v>249</v>
      </c>
    </row>
    <row r="11" spans="2:4" ht="27" customHeight="1" x14ac:dyDescent="0.25">
      <c r="B11" s="29" t="s">
        <v>307</v>
      </c>
      <c r="C11" s="33" t="s">
        <v>250</v>
      </c>
    </row>
    <row r="12" spans="2:4" ht="27" customHeight="1" x14ac:dyDescent="0.25">
      <c r="B12" s="42">
        <v>2</v>
      </c>
      <c r="C12" s="43" t="s">
        <v>107</v>
      </c>
    </row>
    <row r="13" spans="2:4" ht="27" customHeight="1" x14ac:dyDescent="0.25">
      <c r="B13" s="29" t="s">
        <v>308</v>
      </c>
      <c r="C13" s="33" t="s">
        <v>251</v>
      </c>
    </row>
    <row r="14" spans="2:4" ht="27" customHeight="1" x14ac:dyDescent="0.25">
      <c r="B14" s="29" t="s">
        <v>309</v>
      </c>
      <c r="C14" s="33" t="s">
        <v>252</v>
      </c>
    </row>
    <row r="15" spans="2:4" ht="27" customHeight="1" x14ac:dyDescent="0.25">
      <c r="B15" s="29" t="s">
        <v>310</v>
      </c>
      <c r="C15" s="33" t="s">
        <v>253</v>
      </c>
    </row>
    <row r="16" spans="2:4" ht="27" customHeight="1" x14ac:dyDescent="0.25">
      <c r="B16" s="29" t="s">
        <v>311</v>
      </c>
      <c r="C16" s="33" t="s">
        <v>254</v>
      </c>
    </row>
    <row r="17" spans="2:3" ht="27" customHeight="1" x14ac:dyDescent="0.25">
      <c r="B17" s="29" t="s">
        <v>312</v>
      </c>
      <c r="C17" s="33" t="s">
        <v>255</v>
      </c>
    </row>
    <row r="18" spans="2:3" ht="27" customHeight="1" x14ac:dyDescent="0.25">
      <c r="B18" s="42">
        <v>3</v>
      </c>
      <c r="C18" s="43" t="s">
        <v>167</v>
      </c>
    </row>
    <row r="19" spans="2:3" ht="27" customHeight="1" x14ac:dyDescent="0.25">
      <c r="B19" s="42" t="s">
        <v>313</v>
      </c>
      <c r="C19" s="41" t="s">
        <v>168</v>
      </c>
    </row>
    <row r="20" spans="2:3" ht="27" customHeight="1" x14ac:dyDescent="0.25">
      <c r="B20" s="29" t="s">
        <v>76</v>
      </c>
      <c r="C20" s="33" t="s">
        <v>256</v>
      </c>
    </row>
    <row r="21" spans="2:3" ht="27" customHeight="1" x14ac:dyDescent="0.25">
      <c r="B21" s="29" t="s">
        <v>77</v>
      </c>
      <c r="C21" s="33" t="s">
        <v>257</v>
      </c>
    </row>
    <row r="22" spans="2:3" ht="27" customHeight="1" x14ac:dyDescent="0.25">
      <c r="B22" s="29" t="s">
        <v>78</v>
      </c>
      <c r="C22" s="33" t="s">
        <v>258</v>
      </c>
    </row>
    <row r="23" spans="2:3" ht="27" customHeight="1" x14ac:dyDescent="0.25">
      <c r="B23" s="29" t="s">
        <v>104</v>
      </c>
      <c r="C23" s="33" t="s">
        <v>259</v>
      </c>
    </row>
    <row r="24" spans="2:3" ht="27" customHeight="1" x14ac:dyDescent="0.25">
      <c r="B24" s="42" t="s">
        <v>314</v>
      </c>
      <c r="C24" s="41" t="s">
        <v>169</v>
      </c>
    </row>
    <row r="25" spans="2:3" ht="27" customHeight="1" x14ac:dyDescent="0.25">
      <c r="B25" s="29" t="s">
        <v>79</v>
      </c>
      <c r="C25" s="33" t="s">
        <v>260</v>
      </c>
    </row>
    <row r="26" spans="2:3" ht="27" customHeight="1" x14ac:dyDescent="0.25">
      <c r="B26" s="29" t="s">
        <v>80</v>
      </c>
      <c r="C26" s="33" t="s">
        <v>261</v>
      </c>
    </row>
    <row r="27" spans="2:3" ht="27" customHeight="1" x14ac:dyDescent="0.25">
      <c r="B27" s="29" t="s">
        <v>81</v>
      </c>
      <c r="C27" s="33" t="s">
        <v>262</v>
      </c>
    </row>
    <row r="28" spans="2:3" ht="27" customHeight="1" x14ac:dyDescent="0.25">
      <c r="B28" s="29" t="s">
        <v>105</v>
      </c>
      <c r="C28" s="33" t="s">
        <v>263</v>
      </c>
    </row>
    <row r="29" spans="2:3" ht="27" customHeight="1" x14ac:dyDescent="0.25">
      <c r="B29" s="42">
        <v>4</v>
      </c>
      <c r="C29" s="43" t="s">
        <v>91</v>
      </c>
    </row>
    <row r="30" spans="2:3" ht="27" customHeight="1" x14ac:dyDescent="0.25">
      <c r="B30" s="29" t="s">
        <v>315</v>
      </c>
      <c r="C30" s="33" t="s">
        <v>164</v>
      </c>
    </row>
    <row r="31" spans="2:3" ht="27" customHeight="1" x14ac:dyDescent="0.25">
      <c r="B31" s="29" t="s">
        <v>316</v>
      </c>
      <c r="C31" s="33" t="s">
        <v>218</v>
      </c>
    </row>
    <row r="32" spans="2:3" x14ac:dyDescent="0.25">
      <c r="B32" s="31"/>
      <c r="C32" s="31"/>
    </row>
    <row r="33" spans="2:3" x14ac:dyDescent="0.25">
      <c r="B33" s="34" t="s">
        <v>54</v>
      </c>
      <c r="C33" s="40" t="s">
        <v>481</v>
      </c>
    </row>
    <row r="34" spans="2:3" x14ac:dyDescent="0.25">
      <c r="B34" s="32"/>
      <c r="C34" s="40" t="s">
        <v>317</v>
      </c>
    </row>
    <row r="35" spans="2:3" x14ac:dyDescent="0.25">
      <c r="B35" s="32"/>
      <c r="C35" s="40" t="s">
        <v>359</v>
      </c>
    </row>
    <row r="37" spans="2:3" ht="27" customHeight="1" x14ac:dyDescent="0.25"/>
    <row r="38" spans="2:3" ht="27" customHeight="1" x14ac:dyDescent="0.25"/>
    <row r="39" spans="2:3" ht="27" customHeight="1" x14ac:dyDescent="0.25"/>
    <row r="40" spans="2:3" ht="27" customHeight="1" x14ac:dyDescent="0.25"/>
    <row r="41" spans="2:3" ht="27" customHeight="1" x14ac:dyDescent="0.25"/>
    <row r="42" spans="2:3" ht="27" customHeight="1" x14ac:dyDescent="0.25"/>
    <row r="43" spans="2:3" ht="27" customHeight="1" x14ac:dyDescent="0.25"/>
    <row r="44" spans="2:3" ht="27" customHeight="1" x14ac:dyDescent="0.25"/>
    <row r="45" spans="2:3" ht="27" customHeight="1" x14ac:dyDescent="0.25"/>
    <row r="46" spans="2:3" ht="27" customHeight="1" x14ac:dyDescent="0.25"/>
    <row r="47" spans="2:3" ht="27" customHeight="1" x14ac:dyDescent="0.25"/>
    <row r="48" spans="2:3" ht="27" customHeight="1" x14ac:dyDescent="0.25"/>
    <row r="49" spans="4:4" ht="27" customHeight="1" x14ac:dyDescent="0.25"/>
    <row r="50" spans="4:4" ht="27" customHeight="1" x14ac:dyDescent="0.25"/>
    <row r="51" spans="4:4" ht="27" customHeight="1" x14ac:dyDescent="0.25"/>
    <row r="52" spans="4:4" ht="27" customHeight="1" x14ac:dyDescent="0.25"/>
    <row r="53" spans="4:4" ht="27" customHeight="1" x14ac:dyDescent="0.25"/>
    <row r="54" spans="4:4" ht="27" customHeight="1" x14ac:dyDescent="0.25"/>
    <row r="55" spans="4:4" ht="27" customHeight="1" x14ac:dyDescent="0.25"/>
    <row r="56" spans="4:4" ht="27" customHeight="1" x14ac:dyDescent="0.25">
      <c r="D56" s="36"/>
    </row>
    <row r="57" spans="4:4" ht="27" customHeight="1" x14ac:dyDescent="0.25">
      <c r="D57" s="38"/>
    </row>
    <row r="58" spans="4:4" ht="27" customHeight="1" x14ac:dyDescent="0.25">
      <c r="D58" s="38"/>
    </row>
    <row r="59" spans="4:4" ht="27" customHeight="1" x14ac:dyDescent="0.25">
      <c r="D59" s="38"/>
    </row>
    <row r="60" spans="4:4" ht="27" customHeight="1" x14ac:dyDescent="0.25">
      <c r="D60" s="38"/>
    </row>
    <row r="61" spans="4:4" ht="27" customHeight="1" x14ac:dyDescent="0.25">
      <c r="D61" s="38"/>
    </row>
    <row r="62" spans="4:4" ht="27" customHeight="1" x14ac:dyDescent="0.25">
      <c r="D62" s="38"/>
    </row>
    <row r="63" spans="4:4" ht="27" customHeight="1" x14ac:dyDescent="0.25">
      <c r="D63" s="38"/>
    </row>
    <row r="64" spans="4:4" ht="27" customHeight="1" x14ac:dyDescent="0.25">
      <c r="D64" s="38"/>
    </row>
    <row r="65" spans="4:4" ht="27" customHeight="1" x14ac:dyDescent="0.25">
      <c r="D65" s="38"/>
    </row>
    <row r="66" spans="4:4" ht="27" customHeight="1" x14ac:dyDescent="0.25">
      <c r="D66" s="38"/>
    </row>
    <row r="67" spans="4:4" ht="27" customHeight="1" x14ac:dyDescent="0.25">
      <c r="D67" s="38"/>
    </row>
    <row r="68" spans="4:4" ht="27" customHeight="1" x14ac:dyDescent="0.25"/>
    <row r="69" spans="4:4" ht="27" customHeight="1" x14ac:dyDescent="0.25"/>
    <row r="70" spans="4:4" ht="27" customHeight="1" x14ac:dyDescent="0.25"/>
    <row r="71" spans="4:4" ht="27" customHeight="1" x14ac:dyDescent="0.25"/>
    <row r="72" spans="4:4" ht="27" customHeight="1" x14ac:dyDescent="0.25"/>
    <row r="73" spans="4:4" ht="27" customHeight="1" x14ac:dyDescent="0.25"/>
    <row r="74" spans="4:4" ht="27" customHeight="1" x14ac:dyDescent="0.25"/>
    <row r="75" spans="4:4" ht="27" customHeight="1" x14ac:dyDescent="0.25"/>
    <row r="76" spans="4:4" ht="27" customHeight="1" x14ac:dyDescent="0.25"/>
    <row r="78" spans="4:4" ht="24.4" customHeight="1" x14ac:dyDescent="0.25"/>
    <row r="79" spans="4:4" ht="13.15" customHeight="1" x14ac:dyDescent="0.25"/>
  </sheetData>
  <mergeCells count="3">
    <mergeCell ref="B5:C5"/>
    <mergeCell ref="B4:C4"/>
    <mergeCell ref="B3:C3"/>
  </mergeCells>
  <conditionalFormatting sqref="C1:C2 B3:B5 C6 C32 C38:C1048576">
    <cfRule type="containsText" dxfId="47" priority="221" operator="containsText" text="isflsh">
      <formula>NOT(ISERROR(SEARCH("isflsh",B1)))</formula>
    </cfRule>
  </conditionalFormatting>
  <conditionalFormatting sqref="C8">
    <cfRule type="containsText" dxfId="46" priority="211" operator="containsText" text="isflsh">
      <formula>NOT(ISERROR(SEARCH("isflsh",C8)))</formula>
    </cfRule>
  </conditionalFormatting>
  <conditionalFormatting sqref="C29">
    <cfRule type="containsText" dxfId="45" priority="122" operator="containsText" text="isflsh">
      <formula>NOT(ISERROR(SEARCH("isflsh",C29)))</formula>
    </cfRule>
  </conditionalFormatting>
  <conditionalFormatting sqref="C18">
    <cfRule type="containsText" dxfId="44" priority="90" operator="containsText" text="isflsh">
      <formula>NOT(ISERROR(SEARCH("isflsh",C18)))</formula>
    </cfRule>
  </conditionalFormatting>
  <conditionalFormatting sqref="C24">
    <cfRule type="containsText" dxfId="43" priority="80" operator="containsText" text="isflsh">
      <formula>NOT(ISERROR(SEARCH("isflsh",C24)))</formula>
    </cfRule>
  </conditionalFormatting>
  <conditionalFormatting sqref="C19">
    <cfRule type="containsText" dxfId="42" priority="43" operator="containsText" text="isflsh">
      <formula>NOT(ISERROR(SEARCH("isflsh",C19)))</formula>
    </cfRule>
  </conditionalFormatting>
  <conditionalFormatting sqref="C12">
    <cfRule type="containsText" dxfId="41" priority="42" operator="containsText" text="isflsh">
      <formula>NOT(ISERROR(SEARCH("isflsh",C12)))</formula>
    </cfRule>
  </conditionalFormatting>
  <conditionalFormatting sqref="C9:C11 C30:C31">
    <cfRule type="containsText" dxfId="40" priority="11" operator="containsText" text="isflsh">
      <formula>NOT(ISERROR(SEARCH("isflsh",C9)))</formula>
    </cfRule>
    <cfRule type="containsText" dxfId="39" priority="12" operator="containsText" text="isflsh">
      <formula>NOT(ISERROR(SEARCH("isflsh",C9)))</formula>
    </cfRule>
  </conditionalFormatting>
  <conditionalFormatting sqref="C13:C17">
    <cfRule type="containsText" dxfId="38" priority="9" operator="containsText" text="isflsh">
      <formula>NOT(ISERROR(SEARCH("isflsh",C13)))</formula>
    </cfRule>
    <cfRule type="containsText" dxfId="37" priority="10" operator="containsText" text="isflsh">
      <formula>NOT(ISERROR(SEARCH("isflsh",C13)))</formula>
    </cfRule>
  </conditionalFormatting>
  <conditionalFormatting sqref="C20:C23">
    <cfRule type="containsText" dxfId="36" priority="7" operator="containsText" text="isflsh">
      <formula>NOT(ISERROR(SEARCH("isflsh",C20)))</formula>
    </cfRule>
    <cfRule type="containsText" dxfId="35" priority="8" operator="containsText" text="isflsh">
      <formula>NOT(ISERROR(SEARCH("isflsh",C20)))</formula>
    </cfRule>
  </conditionalFormatting>
  <conditionalFormatting sqref="C25:C28">
    <cfRule type="containsText" dxfId="34" priority="5" operator="containsText" text="isflsh">
      <formula>NOT(ISERROR(SEARCH("isflsh",C25)))</formula>
    </cfRule>
    <cfRule type="containsText" dxfId="33" priority="6" operator="containsText" text="isflsh">
      <formula>NOT(ISERROR(SEARCH("isflsh",C25)))</formula>
    </cfRule>
  </conditionalFormatting>
  <hyperlinks>
    <hyperlink ref="C11" location="'1.3_FBKF PUB Y PRIV'!A1" display="Formación bruta de capital fijo de la salud (FBCF) según sector público y privado 2007-2021"/>
    <hyperlink ref="C13" location="'2.1_FINANC SECT'!A1" display="Financiamiento de los servicios característicos de la salud según sectores institucionales 2007-2021"/>
    <hyperlink ref="C9" location="'1.1_GNS_PIB'!A1" display="Gasto Nacional en Salud según sector público y privado respecto del PIB 2007-2021"/>
    <hyperlink ref="C14" location="'2.2_FINANC TIPO INGR'!A1" display="Financiamiento de los servicios característicos de la salud por tipos de ingreso según agentes de financiamiento 2021"/>
    <hyperlink ref="C17" location="'2.5_FINANC_PCC'!A1" display="Financiamiento de la producción de las actividades características de la salud 2021"/>
    <hyperlink ref="C15" location="'2.3_EROG SECT'!A1" display="Erogaciones de los servicios característicos de la salud según sectores institucionales 2007-2021"/>
    <hyperlink ref="C16" location="'2.4_EROG SEG SECTOR'!A1" display="Erogaciones de los servicios característicos de la salud por tipos de gasto según unidades institucionales 2021"/>
    <hyperlink ref="C25" location="'3.2.1_EROG PUB SHA'!Área_de_impresión" display="Erogaciones de los servicios característicos de la salud según sector público y clasificación SHA 2007-2021"/>
    <hyperlink ref="C20" location="'3.1.1_EROG PUB NA'!A1" display="Erogaciones de los servicios característicos de la salud según sector público y niveles de atención 2007-2021"/>
    <hyperlink ref="C22" location="'3.1.3_EROG TIPO PUB NA'!A1" display="Erogaciones de los servicios característicos de la salud por tipos de gasto según sector público y niveles de atención 2021"/>
    <hyperlink ref="C10" location="'1.2_GNS_ESTRUC'!A1" display="Composición del Gasto Nacional en Salud según sector público y privado 2007-2021"/>
    <hyperlink ref="C21" location="'3.1.2_EROG PRIV NA'!A1" display="Erogaciones de los servicios característicos de la salud según sector privado y niveles de atención 2007-2021"/>
    <hyperlink ref="C23" location="'3.1.4_EROG TIPO PRIV NA'!A1" display="Erogaciones de los servicios característicos de la salud por tipos de gasto según sector privado y niveles de atención 2021"/>
    <hyperlink ref="C26" location="'3.2.2_EROG PRIV SHA'!A1" display="Erogaciones de los servicios característicos de la salud según sector privado y clasificación SHA 2007-2021"/>
    <hyperlink ref="C27" location="'3.2.3_EROG TIPO PUB SHA'!A1" display="Erogaciones de los servicios característicos de la salud por tipos de gasto según sector público y clasificación SHA 2021"/>
    <hyperlink ref="C28" location="'3.2.4_EROG TIPO PRIV SHA'!A1" display="Erogaciones de los servicios característicos de la salud por tipos de gasto según sector privado y clasificación SHA 2021"/>
    <hyperlink ref="C30" location="'4.1'!A1" display="Correspondencia de industrias y productos de la salud que conforman las Cuentas Satélite de Salud"/>
    <hyperlink ref="C31" location="'4.2'!A1" display="Relación de las industrias de CSS con los niveles y subniveles de atención del SNS"/>
  </hyperlinks>
  <pageMargins left="0.7" right="0.7" top="0.75" bottom="0.75" header="0.3" footer="0.3"/>
  <pageSetup paperSize="9" scale="65" orientation="landscape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2"/>
  <sheetViews>
    <sheetView showGridLines="0" zoomScale="60" zoomScaleNormal="60" workbookViewId="0">
      <pane ySplit="6" topLeftCell="A7" activePane="bottomLeft" state="frozen"/>
      <selection pane="bottomLeft" activeCell="B2" sqref="B2"/>
    </sheetView>
  </sheetViews>
  <sheetFormatPr baseColWidth="10" defaultRowHeight="15" x14ac:dyDescent="0.25"/>
  <cols>
    <col min="1" max="1" width="2" customWidth="1"/>
    <col min="2" max="2" width="35.28515625" customWidth="1"/>
    <col min="3" max="3" width="49.140625" customWidth="1"/>
    <col min="4" max="4" width="69.5703125" customWidth="1"/>
    <col min="5" max="5" width="10.85546875" customWidth="1"/>
    <col min="6" max="11" width="12" customWidth="1"/>
  </cols>
  <sheetData>
    <row r="1" spans="2:12" ht="83.25" customHeight="1" x14ac:dyDescent="0.25"/>
    <row r="2" spans="2:12" ht="37.15" customHeight="1" x14ac:dyDescent="0.35">
      <c r="B2" s="414" t="s">
        <v>38</v>
      </c>
      <c r="D2" s="415" t="s">
        <v>74</v>
      </c>
      <c r="E2" s="415"/>
    </row>
    <row r="3" spans="2:12" ht="32.25" customHeight="1" x14ac:dyDescent="0.25">
      <c r="B3" s="469" t="s">
        <v>233</v>
      </c>
      <c r="C3" s="469"/>
      <c r="D3" s="469"/>
      <c r="E3" s="406"/>
      <c r="F3" s="406"/>
      <c r="G3" s="406"/>
      <c r="H3" s="406"/>
      <c r="I3" s="406"/>
      <c r="J3" s="406"/>
      <c r="K3" s="406"/>
    </row>
    <row r="4" spans="2:12" ht="21.75" customHeight="1" x14ac:dyDescent="0.25">
      <c r="B4" s="427" t="s">
        <v>218</v>
      </c>
      <c r="C4" s="427"/>
      <c r="D4" s="427"/>
      <c r="E4" s="407"/>
      <c r="F4" s="407"/>
      <c r="G4" s="407"/>
      <c r="H4" s="407"/>
      <c r="I4" s="407"/>
      <c r="J4" s="407"/>
      <c r="K4" s="407"/>
    </row>
    <row r="6" spans="2:12" ht="36" customHeight="1" x14ac:dyDescent="0.25">
      <c r="B6" s="409" t="s">
        <v>219</v>
      </c>
      <c r="C6" s="409" t="s">
        <v>220</v>
      </c>
      <c r="D6" s="409" t="s">
        <v>221</v>
      </c>
      <c r="E6" s="408"/>
      <c r="F6" s="408"/>
      <c r="G6" s="408"/>
      <c r="H6" s="408"/>
      <c r="I6" s="408"/>
      <c r="J6" s="408"/>
      <c r="K6" s="408"/>
      <c r="L6" s="408"/>
    </row>
    <row r="7" spans="2:12" ht="21.95" customHeight="1" x14ac:dyDescent="0.25">
      <c r="B7" s="467" t="s">
        <v>222</v>
      </c>
      <c r="C7" s="467" t="s">
        <v>223</v>
      </c>
      <c r="D7" s="410" t="s">
        <v>224</v>
      </c>
      <c r="E7" s="405"/>
      <c r="F7" s="405"/>
      <c r="G7" s="405"/>
      <c r="H7" s="405"/>
      <c r="I7" s="405"/>
      <c r="J7" s="405"/>
      <c r="K7" s="405"/>
      <c r="L7" s="405"/>
    </row>
    <row r="8" spans="2:12" ht="21.95" customHeight="1" x14ac:dyDescent="0.25">
      <c r="B8" s="467"/>
      <c r="C8" s="467"/>
      <c r="D8" s="410" t="s">
        <v>210</v>
      </c>
    </row>
    <row r="9" spans="2:12" ht="21.95" customHeight="1" x14ac:dyDescent="0.25">
      <c r="B9" s="467"/>
      <c r="C9" s="467"/>
      <c r="D9" s="410" t="s">
        <v>211</v>
      </c>
    </row>
    <row r="10" spans="2:12" ht="21.95" customHeight="1" x14ac:dyDescent="0.25">
      <c r="B10" s="467"/>
      <c r="C10" s="411" t="s">
        <v>225</v>
      </c>
      <c r="D10" s="410" t="s">
        <v>225</v>
      </c>
    </row>
    <row r="11" spans="2:12" ht="21.95" customHeight="1" x14ac:dyDescent="0.25">
      <c r="B11" s="468" t="s">
        <v>226</v>
      </c>
      <c r="C11" s="468" t="s">
        <v>198</v>
      </c>
      <c r="D11" s="412" t="s">
        <v>199</v>
      </c>
    </row>
    <row r="12" spans="2:12" ht="21.95" customHeight="1" x14ac:dyDescent="0.25">
      <c r="B12" s="468"/>
      <c r="C12" s="468"/>
      <c r="D12" s="412" t="s">
        <v>200</v>
      </c>
    </row>
    <row r="13" spans="2:12" ht="21.95" customHeight="1" x14ac:dyDescent="0.25">
      <c r="B13" s="468"/>
      <c r="C13" s="468"/>
      <c r="D13" s="412" t="s">
        <v>227</v>
      </c>
    </row>
    <row r="14" spans="2:12" ht="21.95" customHeight="1" x14ac:dyDescent="0.25">
      <c r="B14" s="468"/>
      <c r="C14" s="468"/>
      <c r="D14" s="412" t="s">
        <v>228</v>
      </c>
    </row>
    <row r="15" spans="2:12" ht="21.95" customHeight="1" x14ac:dyDescent="0.25">
      <c r="B15" s="468"/>
      <c r="C15" s="468"/>
      <c r="D15" s="412" t="s">
        <v>229</v>
      </c>
    </row>
    <row r="16" spans="2:12" ht="21.95" customHeight="1" x14ac:dyDescent="0.25">
      <c r="B16" s="468"/>
      <c r="C16" s="468" t="s">
        <v>201</v>
      </c>
      <c r="D16" s="412" t="s">
        <v>214</v>
      </c>
    </row>
    <row r="17" spans="2:4" ht="21.95" customHeight="1" x14ac:dyDescent="0.25">
      <c r="B17" s="468"/>
      <c r="C17" s="468"/>
      <c r="D17" s="412" t="s">
        <v>202</v>
      </c>
    </row>
    <row r="18" spans="2:4" ht="21.95" customHeight="1" x14ac:dyDescent="0.25">
      <c r="B18" s="468"/>
      <c r="C18" s="468"/>
      <c r="D18" s="412" t="s">
        <v>203</v>
      </c>
    </row>
    <row r="19" spans="2:4" ht="21.95" customHeight="1" x14ac:dyDescent="0.25">
      <c r="B19" s="468"/>
      <c r="C19" s="468"/>
      <c r="D19" s="412" t="s">
        <v>215</v>
      </c>
    </row>
    <row r="20" spans="2:4" ht="21.95" customHeight="1" x14ac:dyDescent="0.25">
      <c r="B20" s="468"/>
      <c r="C20" s="413" t="s">
        <v>206</v>
      </c>
      <c r="D20" s="412" t="s">
        <v>207</v>
      </c>
    </row>
    <row r="21" spans="2:4" ht="21.95" customHeight="1" x14ac:dyDescent="0.25">
      <c r="B21" s="467" t="s">
        <v>230</v>
      </c>
      <c r="C21" s="467" t="s">
        <v>201</v>
      </c>
      <c r="D21" s="410" t="s">
        <v>204</v>
      </c>
    </row>
    <row r="22" spans="2:4" ht="21.95" customHeight="1" x14ac:dyDescent="0.25">
      <c r="B22" s="467"/>
      <c r="C22" s="467"/>
      <c r="D22" s="410" t="s">
        <v>205</v>
      </c>
    </row>
    <row r="23" spans="2:4" ht="21.95" customHeight="1" x14ac:dyDescent="0.25">
      <c r="B23" s="467"/>
      <c r="C23" s="467" t="s">
        <v>206</v>
      </c>
      <c r="D23" s="410" t="s">
        <v>208</v>
      </c>
    </row>
    <row r="24" spans="2:4" ht="21.95" customHeight="1" x14ac:dyDescent="0.25">
      <c r="B24" s="467"/>
      <c r="C24" s="467"/>
      <c r="D24" s="410" t="s">
        <v>209</v>
      </c>
    </row>
    <row r="25" spans="2:4" ht="21.95" customHeight="1" x14ac:dyDescent="0.25">
      <c r="B25" s="468" t="s">
        <v>137</v>
      </c>
      <c r="C25" s="468" t="s">
        <v>216</v>
      </c>
      <c r="D25" s="412" t="s">
        <v>231</v>
      </c>
    </row>
    <row r="26" spans="2:4" ht="21.95" customHeight="1" x14ac:dyDescent="0.25">
      <c r="B26" s="468"/>
      <c r="C26" s="468"/>
      <c r="D26" s="412" t="s">
        <v>232</v>
      </c>
    </row>
    <row r="27" spans="2:4" ht="21.95" customHeight="1" x14ac:dyDescent="0.25">
      <c r="B27" s="468"/>
      <c r="C27" s="468"/>
      <c r="D27" s="412" t="s">
        <v>217</v>
      </c>
    </row>
    <row r="28" spans="2:4" ht="21.95" customHeight="1" x14ac:dyDescent="0.25">
      <c r="B28" s="468"/>
      <c r="C28" s="413" t="s">
        <v>212</v>
      </c>
      <c r="D28" s="412" t="s">
        <v>213</v>
      </c>
    </row>
    <row r="29" spans="2:4" ht="12" customHeight="1" x14ac:dyDescent="0.25"/>
    <row r="30" spans="2:4" ht="19.5" customHeight="1" x14ac:dyDescent="0.3">
      <c r="B30" s="44" t="s">
        <v>244</v>
      </c>
      <c r="C30" s="44"/>
      <c r="D30" s="44"/>
    </row>
    <row r="31" spans="2:4" ht="15.75" customHeight="1" x14ac:dyDescent="0.3">
      <c r="B31" s="44" t="s">
        <v>56</v>
      </c>
      <c r="C31" s="55"/>
    </row>
    <row r="32" spans="2:4" ht="15.75" customHeight="1" x14ac:dyDescent="0.25"/>
  </sheetData>
  <mergeCells count="12">
    <mergeCell ref="B3:D3"/>
    <mergeCell ref="B4:D4"/>
    <mergeCell ref="B7:B10"/>
    <mergeCell ref="C7:C9"/>
    <mergeCell ref="B11:B20"/>
    <mergeCell ref="C11:C15"/>
    <mergeCell ref="C16:C19"/>
    <mergeCell ref="B21:B24"/>
    <mergeCell ref="C21:C22"/>
    <mergeCell ref="C23:C24"/>
    <mergeCell ref="B25:B28"/>
    <mergeCell ref="C25:C27"/>
  </mergeCells>
  <hyperlinks>
    <hyperlink ref="B2" location="Indice!A1" display="Índice"/>
    <hyperlink ref="D2" location="'4.1'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6"/>
  <sheetViews>
    <sheetView showGridLines="0" zoomScale="60" zoomScaleNormal="60" zoomScaleSheetLayoutView="100" workbookViewId="0">
      <pane ySplit="6" topLeftCell="A7" activePane="bottomLeft" state="frozen"/>
      <selection pane="bottomLeft" activeCell="B6" sqref="B6"/>
    </sheetView>
  </sheetViews>
  <sheetFormatPr baseColWidth="10" defaultRowHeight="15" x14ac:dyDescent="0.25"/>
  <cols>
    <col min="1" max="1" width="2" customWidth="1"/>
    <col min="2" max="2" width="46.85546875" customWidth="1"/>
    <col min="3" max="18" width="16.85546875" customWidth="1"/>
    <col min="19" max="224" width="11.42578125" customWidth="1"/>
    <col min="225" max="225" width="2.7109375" customWidth="1"/>
    <col min="226" max="226" width="5.5703125" customWidth="1"/>
    <col min="227" max="227" width="14.5703125" customWidth="1"/>
    <col min="228" max="228" width="11.85546875" customWidth="1"/>
    <col min="229" max="231" width="15.7109375" customWidth="1"/>
  </cols>
  <sheetData>
    <row r="1" spans="2:28" ht="68.25" customHeight="1" x14ac:dyDescent="0.25"/>
    <row r="2" spans="2:28" ht="21" customHeight="1" x14ac:dyDescent="0.25"/>
    <row r="3" spans="2:28" ht="46.15" customHeight="1" x14ac:dyDescent="0.25">
      <c r="B3" s="423" t="s">
        <v>83</v>
      </c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3"/>
      <c r="O3" s="423"/>
      <c r="P3" s="423"/>
      <c r="Q3" s="423"/>
    </row>
    <row r="4" spans="2:28" ht="44.25" customHeight="1" x14ac:dyDescent="0.25">
      <c r="B4" s="421" t="s">
        <v>264</v>
      </c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</row>
    <row r="5" spans="2:28" ht="1.5" customHeight="1" x14ac:dyDescent="0.25">
      <c r="B5" s="420"/>
      <c r="C5" s="420"/>
      <c r="D5" s="420"/>
      <c r="E5" s="420"/>
      <c r="F5" s="420"/>
      <c r="G5" s="420"/>
      <c r="H5" s="420"/>
      <c r="I5" s="420"/>
      <c r="J5" s="420"/>
      <c r="K5" s="420"/>
      <c r="L5" s="420"/>
      <c r="M5" s="420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</row>
    <row r="6" spans="2:28" ht="21.75" customHeight="1" x14ac:dyDescent="0.25">
      <c r="B6" s="56" t="s">
        <v>38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8"/>
      <c r="R6" s="59" t="s">
        <v>75</v>
      </c>
    </row>
    <row r="7" spans="2:28" ht="27" customHeight="1" x14ac:dyDescent="0.25">
      <c r="B7" s="422" t="s">
        <v>52</v>
      </c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2"/>
      <c r="N7" s="422"/>
      <c r="O7" s="422"/>
      <c r="P7" s="422"/>
      <c r="Q7" s="422"/>
    </row>
    <row r="8" spans="2:28" ht="33" customHeight="1" x14ac:dyDescent="0.25">
      <c r="B8" s="28" t="s">
        <v>40</v>
      </c>
      <c r="C8" s="28">
        <v>2007</v>
      </c>
      <c r="D8" s="28">
        <v>2008</v>
      </c>
      <c r="E8" s="28">
        <v>2009</v>
      </c>
      <c r="F8" s="28">
        <v>2010</v>
      </c>
      <c r="G8" s="28">
        <v>2011</v>
      </c>
      <c r="H8" s="28">
        <v>2012</v>
      </c>
      <c r="I8" s="28">
        <v>2013</v>
      </c>
      <c r="J8" s="28">
        <v>2014</v>
      </c>
      <c r="K8" s="28">
        <v>2015</v>
      </c>
      <c r="L8" s="28">
        <v>2016</v>
      </c>
      <c r="M8" s="28">
        <v>2017</v>
      </c>
      <c r="N8" s="28">
        <v>2018</v>
      </c>
      <c r="O8" s="28">
        <v>2019</v>
      </c>
      <c r="P8" s="28">
        <v>2020</v>
      </c>
      <c r="Q8" s="28">
        <v>2021</v>
      </c>
      <c r="R8" s="28">
        <v>2022</v>
      </c>
    </row>
    <row r="9" spans="2:28" ht="33" customHeight="1" x14ac:dyDescent="0.25">
      <c r="B9" s="75" t="s">
        <v>372</v>
      </c>
      <c r="C9" s="65">
        <v>1200936</v>
      </c>
      <c r="D9" s="65">
        <v>1503490</v>
      </c>
      <c r="E9" s="65">
        <v>1765966</v>
      </c>
      <c r="F9" s="65">
        <v>2265001</v>
      </c>
      <c r="G9" s="65">
        <v>2808997</v>
      </c>
      <c r="H9" s="65">
        <v>3512422</v>
      </c>
      <c r="I9" s="65">
        <v>4243280</v>
      </c>
      <c r="J9" s="65">
        <v>4757668</v>
      </c>
      <c r="K9" s="65">
        <v>4817416</v>
      </c>
      <c r="L9" s="65">
        <v>5120779</v>
      </c>
      <c r="M9" s="65">
        <v>5661702</v>
      </c>
      <c r="N9" s="65">
        <v>5730471</v>
      </c>
      <c r="O9" s="65">
        <v>5488105</v>
      </c>
      <c r="P9" s="65">
        <v>5195837</v>
      </c>
      <c r="Q9" s="65">
        <v>5796931</v>
      </c>
      <c r="R9" s="65">
        <v>5626403.2382699996</v>
      </c>
    </row>
    <row r="10" spans="2:28" ht="33" customHeight="1" x14ac:dyDescent="0.25">
      <c r="B10" s="64" t="s">
        <v>366</v>
      </c>
      <c r="C10" s="63">
        <v>764670</v>
      </c>
      <c r="D10" s="63">
        <v>1034409</v>
      </c>
      <c r="E10" s="63">
        <v>1137188</v>
      </c>
      <c r="F10" s="63">
        <v>1349879</v>
      </c>
      <c r="G10" s="63">
        <v>1520565</v>
      </c>
      <c r="H10" s="63">
        <v>2007083</v>
      </c>
      <c r="I10" s="63">
        <v>2559174</v>
      </c>
      <c r="J10" s="63">
        <v>2834879</v>
      </c>
      <c r="K10" s="63">
        <v>2875156</v>
      </c>
      <c r="L10" s="63">
        <v>2843512</v>
      </c>
      <c r="M10" s="63">
        <v>3261446</v>
      </c>
      <c r="N10" s="63">
        <v>3354124</v>
      </c>
      <c r="O10" s="63">
        <v>3107744</v>
      </c>
      <c r="P10" s="63">
        <v>2951772</v>
      </c>
      <c r="Q10" s="63">
        <v>3298015</v>
      </c>
      <c r="R10" s="63">
        <v>3235090.2382700001</v>
      </c>
    </row>
    <row r="11" spans="2:28" ht="33" customHeight="1" x14ac:dyDescent="0.25">
      <c r="B11" s="64" t="s">
        <v>367</v>
      </c>
      <c r="C11" s="63">
        <v>55214</v>
      </c>
      <c r="D11" s="63">
        <v>64543</v>
      </c>
      <c r="E11" s="63">
        <v>73561</v>
      </c>
      <c r="F11" s="63">
        <v>71158</v>
      </c>
      <c r="G11" s="63">
        <v>62753</v>
      </c>
      <c r="H11" s="63">
        <v>72567</v>
      </c>
      <c r="I11" s="63">
        <v>74957</v>
      </c>
      <c r="J11" s="63">
        <v>47169</v>
      </c>
      <c r="K11" s="63">
        <v>40618</v>
      </c>
      <c r="L11" s="63">
        <v>43504</v>
      </c>
      <c r="M11" s="63">
        <v>43149</v>
      </c>
      <c r="N11" s="63">
        <v>50641</v>
      </c>
      <c r="O11" s="63">
        <v>54909</v>
      </c>
      <c r="P11" s="63">
        <v>70163</v>
      </c>
      <c r="Q11" s="63">
        <v>73926</v>
      </c>
      <c r="R11" s="63">
        <v>71981</v>
      </c>
    </row>
    <row r="12" spans="2:28" ht="33" customHeight="1" x14ac:dyDescent="0.25">
      <c r="B12" s="64" t="s">
        <v>368</v>
      </c>
      <c r="C12" s="63">
        <v>381052</v>
      </c>
      <c r="D12" s="63">
        <v>404538</v>
      </c>
      <c r="E12" s="63">
        <v>555217</v>
      </c>
      <c r="F12" s="63">
        <v>843964</v>
      </c>
      <c r="G12" s="63">
        <v>1225679</v>
      </c>
      <c r="H12" s="63">
        <v>1432772</v>
      </c>
      <c r="I12" s="63">
        <v>1609149</v>
      </c>
      <c r="J12" s="63">
        <v>1875620</v>
      </c>
      <c r="K12" s="63">
        <v>1901642</v>
      </c>
      <c r="L12" s="63">
        <v>2233763</v>
      </c>
      <c r="M12" s="63">
        <v>2357107</v>
      </c>
      <c r="N12" s="63">
        <v>2325706</v>
      </c>
      <c r="O12" s="63">
        <v>2325452</v>
      </c>
      <c r="P12" s="63">
        <v>2173902</v>
      </c>
      <c r="Q12" s="63">
        <v>2424990</v>
      </c>
      <c r="R12" s="63">
        <v>2319332</v>
      </c>
    </row>
    <row r="13" spans="2:28" ht="33" customHeight="1" x14ac:dyDescent="0.25">
      <c r="B13" s="75" t="s">
        <v>365</v>
      </c>
      <c r="C13" s="65">
        <v>784789</v>
      </c>
      <c r="D13" s="65">
        <v>927420</v>
      </c>
      <c r="E13" s="65">
        <v>1033142</v>
      </c>
      <c r="F13" s="65">
        <v>1110972</v>
      </c>
      <c r="G13" s="65">
        <v>1284343</v>
      </c>
      <c r="H13" s="65">
        <v>1369226</v>
      </c>
      <c r="I13" s="65">
        <v>1325122</v>
      </c>
      <c r="J13" s="65">
        <v>1119732</v>
      </c>
      <c r="K13" s="65">
        <v>1568042</v>
      </c>
      <c r="L13" s="65">
        <v>1409147</v>
      </c>
      <c r="M13" s="65">
        <v>1449851</v>
      </c>
      <c r="N13" s="65">
        <v>1558578</v>
      </c>
      <c r="O13" s="65">
        <v>1721713</v>
      </c>
      <c r="P13" s="65">
        <v>1620770</v>
      </c>
      <c r="Q13" s="65">
        <v>1608818</v>
      </c>
      <c r="R13" s="65">
        <v>1747091</v>
      </c>
    </row>
    <row r="14" spans="2:28" ht="28.15" customHeight="1" x14ac:dyDescent="0.25">
      <c r="B14" s="75" t="s">
        <v>373</v>
      </c>
      <c r="C14" s="65">
        <v>51007777</v>
      </c>
      <c r="D14" s="65">
        <v>61762635</v>
      </c>
      <c r="E14" s="65">
        <v>62519686</v>
      </c>
      <c r="F14" s="65">
        <v>69555367</v>
      </c>
      <c r="G14" s="65">
        <v>79276664</v>
      </c>
      <c r="H14" s="65">
        <v>87924544</v>
      </c>
      <c r="I14" s="65">
        <v>95129659</v>
      </c>
      <c r="J14" s="65">
        <v>101726331</v>
      </c>
      <c r="K14" s="65">
        <v>99290381</v>
      </c>
      <c r="L14" s="65">
        <v>99937696</v>
      </c>
      <c r="M14" s="65">
        <v>104295862</v>
      </c>
      <c r="N14" s="65">
        <v>107562008</v>
      </c>
      <c r="O14" s="65">
        <v>108108009</v>
      </c>
      <c r="P14" s="65">
        <v>99291124</v>
      </c>
      <c r="Q14" s="65">
        <v>106165866</v>
      </c>
      <c r="R14" s="65">
        <v>115049476</v>
      </c>
    </row>
    <row r="15" spans="2:28" ht="39.75" customHeight="1" x14ac:dyDescent="0.3">
      <c r="B15" s="470" t="s">
        <v>482</v>
      </c>
      <c r="C15" s="73"/>
      <c r="D15" s="73"/>
      <c r="E15" s="73"/>
      <c r="F15" s="73"/>
      <c r="G15" s="73"/>
      <c r="H15" s="73"/>
      <c r="I15" s="73"/>
    </row>
    <row r="16" spans="2:28" ht="15.75" customHeight="1" x14ac:dyDescent="0.3">
      <c r="B16" s="470" t="s">
        <v>483</v>
      </c>
      <c r="C16" s="72"/>
      <c r="D16" s="73"/>
      <c r="E16" s="73"/>
      <c r="F16" s="73"/>
      <c r="G16" s="73"/>
      <c r="H16" s="73"/>
      <c r="I16" s="73"/>
    </row>
    <row r="17" spans="1:18" ht="21" customHeight="1" x14ac:dyDescent="0.3">
      <c r="B17" s="44" t="s">
        <v>318</v>
      </c>
      <c r="C17" s="73"/>
      <c r="D17" s="73"/>
      <c r="E17" s="73"/>
      <c r="F17" s="73"/>
      <c r="G17" s="73"/>
      <c r="H17" s="73"/>
      <c r="I17" s="73"/>
    </row>
    <row r="18" spans="1:18" ht="78.75" customHeight="1" x14ac:dyDescent="0.25">
      <c r="B18" s="421" t="s">
        <v>265</v>
      </c>
      <c r="C18" s="421"/>
      <c r="D18" s="421"/>
      <c r="E18" s="421"/>
      <c r="F18" s="421"/>
      <c r="G18" s="421"/>
      <c r="H18" s="421"/>
      <c r="I18" s="421"/>
      <c r="J18" s="421"/>
      <c r="K18" s="421"/>
      <c r="L18" s="421"/>
      <c r="M18" s="421"/>
      <c r="N18" s="421"/>
      <c r="O18" s="421"/>
      <c r="P18" s="421"/>
      <c r="Q18" s="421"/>
    </row>
    <row r="19" spans="1:18" ht="19.5" customHeight="1" x14ac:dyDescent="0.25">
      <c r="A19" s="6"/>
      <c r="B19" s="77"/>
      <c r="C19" s="47"/>
      <c r="D19" s="47"/>
      <c r="E19" s="47"/>
      <c r="F19" s="47"/>
      <c r="G19" s="47"/>
      <c r="H19" s="47"/>
      <c r="I19" s="47"/>
      <c r="J19" s="36"/>
      <c r="K19" s="36"/>
      <c r="L19" s="36"/>
      <c r="M19" s="36"/>
      <c r="N19" s="36"/>
      <c r="O19" s="36"/>
      <c r="P19" s="36"/>
      <c r="Q19" s="36"/>
      <c r="R19" s="36"/>
    </row>
    <row r="20" spans="1:18" ht="14.25" customHeight="1" x14ac:dyDescent="0.25">
      <c r="A20" s="6"/>
      <c r="B20" s="69"/>
      <c r="C20" s="48"/>
      <c r="D20" s="48"/>
      <c r="E20" s="48"/>
      <c r="F20" s="48"/>
      <c r="G20" s="48"/>
      <c r="H20" s="48"/>
      <c r="I20" s="48"/>
      <c r="J20" s="45"/>
      <c r="K20" s="45"/>
      <c r="L20" s="45"/>
      <c r="M20" s="45"/>
      <c r="N20" s="45"/>
      <c r="O20" s="45"/>
      <c r="P20" s="45"/>
      <c r="Q20" s="45"/>
      <c r="R20" s="45"/>
    </row>
    <row r="21" spans="1:18" ht="19.5" customHeight="1" x14ac:dyDescent="0.25">
      <c r="A21" s="6"/>
      <c r="B21" s="60"/>
      <c r="C21" s="51">
        <f t="shared" ref="C21:Q21" si="0">+C8</f>
        <v>2007</v>
      </c>
      <c r="D21" s="51">
        <f t="shared" si="0"/>
        <v>2008</v>
      </c>
      <c r="E21" s="51">
        <f t="shared" si="0"/>
        <v>2009</v>
      </c>
      <c r="F21" s="51">
        <f t="shared" si="0"/>
        <v>2010</v>
      </c>
      <c r="G21" s="51">
        <f t="shared" si="0"/>
        <v>2011</v>
      </c>
      <c r="H21" s="51">
        <f t="shared" si="0"/>
        <v>2012</v>
      </c>
      <c r="I21" s="51">
        <f t="shared" si="0"/>
        <v>2013</v>
      </c>
      <c r="J21" s="51">
        <f t="shared" si="0"/>
        <v>2014</v>
      </c>
      <c r="K21" s="51">
        <f t="shared" si="0"/>
        <v>2015</v>
      </c>
      <c r="L21" s="51">
        <f t="shared" si="0"/>
        <v>2016</v>
      </c>
      <c r="M21" s="51">
        <f t="shared" si="0"/>
        <v>2017</v>
      </c>
      <c r="N21" s="51">
        <f t="shared" si="0"/>
        <v>2018</v>
      </c>
      <c r="O21" s="51">
        <f t="shared" si="0"/>
        <v>2019</v>
      </c>
      <c r="P21" s="51">
        <f t="shared" si="0"/>
        <v>2020</v>
      </c>
      <c r="Q21" s="51">
        <f t="shared" si="0"/>
        <v>2021</v>
      </c>
      <c r="R21" s="51">
        <v>2022</v>
      </c>
    </row>
    <row r="22" spans="1:18" ht="19.5" customHeight="1" x14ac:dyDescent="0.3">
      <c r="A22" s="6"/>
      <c r="B22" s="52" t="str">
        <f>+B9</f>
        <v>Sector público</v>
      </c>
      <c r="C22" s="50">
        <f t="shared" ref="C22:R22" si="1">+C9/C14</f>
        <v>2.3544174450103952E-2</v>
      </c>
      <c r="D22" s="50">
        <f t="shared" si="1"/>
        <v>2.4343035234814705E-2</v>
      </c>
      <c r="E22" s="50">
        <f t="shared" si="1"/>
        <v>2.8246559011828692E-2</v>
      </c>
      <c r="F22" s="50">
        <f t="shared" si="1"/>
        <v>3.256400041710656E-2</v>
      </c>
      <c r="G22" s="50">
        <f t="shared" si="1"/>
        <v>3.5432835569367549E-2</v>
      </c>
      <c r="H22" s="50">
        <f t="shared" si="1"/>
        <v>3.9948140077928636E-2</v>
      </c>
      <c r="I22" s="50">
        <f t="shared" si="1"/>
        <v>4.4605226641251806E-2</v>
      </c>
      <c r="J22" s="50">
        <f t="shared" si="1"/>
        <v>4.6769287294948246E-2</v>
      </c>
      <c r="K22" s="50">
        <f t="shared" si="1"/>
        <v>4.8518456183585398E-2</v>
      </c>
      <c r="L22" s="50">
        <f t="shared" si="1"/>
        <v>5.1239714391654576E-2</v>
      </c>
      <c r="M22" s="50">
        <f t="shared" si="1"/>
        <v>5.4285010847314345E-2</v>
      </c>
      <c r="N22" s="50">
        <f t="shared" si="1"/>
        <v>5.3275976402374338E-2</v>
      </c>
      <c r="O22" s="50">
        <f t="shared" si="1"/>
        <v>5.0765017788830059E-2</v>
      </c>
      <c r="P22" s="50">
        <f t="shared" si="1"/>
        <v>5.2329319990374969E-2</v>
      </c>
      <c r="Q22" s="50">
        <f t="shared" si="1"/>
        <v>5.4602587615119158E-2</v>
      </c>
      <c r="R22" s="50">
        <f t="shared" si="1"/>
        <v>4.8904205685126281E-2</v>
      </c>
    </row>
    <row r="23" spans="1:18" ht="19.149999999999999" customHeight="1" x14ac:dyDescent="0.3">
      <c r="A23" s="6"/>
      <c r="B23" s="52" t="str">
        <f>+B13</f>
        <v>Sector privado</v>
      </c>
      <c r="C23" s="50">
        <f>+C13/C14</f>
        <v>1.5385673443482942E-2</v>
      </c>
      <c r="D23" s="50">
        <f t="shared" ref="D23:R23" si="2">+D13/D14</f>
        <v>1.501587488940522E-2</v>
      </c>
      <c r="E23" s="50">
        <f t="shared" si="2"/>
        <v>1.6525067000496451E-2</v>
      </c>
      <c r="F23" s="50">
        <f t="shared" si="2"/>
        <v>1.5972484193779037E-2</v>
      </c>
      <c r="G23" s="50">
        <f t="shared" si="2"/>
        <v>1.6200770002128242E-2</v>
      </c>
      <c r="H23" s="50">
        <f t="shared" si="2"/>
        <v>1.5572739279716936E-2</v>
      </c>
      <c r="I23" s="50">
        <f t="shared" si="2"/>
        <v>1.392964101763468E-2</v>
      </c>
      <c r="J23" s="50">
        <f t="shared" si="2"/>
        <v>1.1007297609111647E-2</v>
      </c>
      <c r="K23" s="50">
        <f t="shared" si="2"/>
        <v>1.5792486484667634E-2</v>
      </c>
      <c r="L23" s="50">
        <f t="shared" si="2"/>
        <v>1.410025502288946E-2</v>
      </c>
      <c r="M23" s="50">
        <f t="shared" si="2"/>
        <v>1.3901328127476428E-2</v>
      </c>
      <c r="N23" s="50">
        <f t="shared" si="2"/>
        <v>1.449004187426475E-2</v>
      </c>
      <c r="O23" s="50">
        <f t="shared" si="2"/>
        <v>1.5925859850032018E-2</v>
      </c>
      <c r="P23" s="50">
        <f t="shared" si="2"/>
        <v>1.6323412755403999E-2</v>
      </c>
      <c r="Q23" s="50">
        <f t="shared" si="2"/>
        <v>1.5153816010882443E-2</v>
      </c>
      <c r="R23" s="50">
        <f t="shared" si="2"/>
        <v>1.5185562427072679E-2</v>
      </c>
    </row>
    <row r="24" spans="1:18" ht="19.5" customHeight="1" x14ac:dyDescent="0.25">
      <c r="A24" s="6"/>
      <c r="B24" s="46" t="s">
        <v>245</v>
      </c>
      <c r="C24" s="50">
        <f>+C22+C23</f>
        <v>3.8929847893586896E-2</v>
      </c>
      <c r="D24" s="50">
        <f t="shared" ref="D24:R24" si="3">+D22+D23</f>
        <v>3.9358910124219923E-2</v>
      </c>
      <c r="E24" s="50">
        <f t="shared" si="3"/>
        <v>4.4771626012325143E-2</v>
      </c>
      <c r="F24" s="50">
        <f t="shared" si="3"/>
        <v>4.8536484610885597E-2</v>
      </c>
      <c r="G24" s="50">
        <f t="shared" si="3"/>
        <v>5.1633605571495794E-2</v>
      </c>
      <c r="H24" s="50">
        <f t="shared" si="3"/>
        <v>5.5520879357645575E-2</v>
      </c>
      <c r="I24" s="50">
        <f t="shared" si="3"/>
        <v>5.8534867658886484E-2</v>
      </c>
      <c r="J24" s="50">
        <f t="shared" si="3"/>
        <v>5.7776584904059895E-2</v>
      </c>
      <c r="K24" s="50">
        <f t="shared" si="3"/>
        <v>6.4310942668253032E-2</v>
      </c>
      <c r="L24" s="50">
        <f t="shared" si="3"/>
        <v>6.5339969414544036E-2</v>
      </c>
      <c r="M24" s="50">
        <f t="shared" si="3"/>
        <v>6.8186338974790775E-2</v>
      </c>
      <c r="N24" s="50">
        <f t="shared" si="3"/>
        <v>6.7766018276639084E-2</v>
      </c>
      <c r="O24" s="50">
        <f t="shared" si="3"/>
        <v>6.6690877638862084E-2</v>
      </c>
      <c r="P24" s="50">
        <f t="shared" si="3"/>
        <v>6.865273274577896E-2</v>
      </c>
      <c r="Q24" s="50">
        <f t="shared" si="3"/>
        <v>6.9756403626001606E-2</v>
      </c>
      <c r="R24" s="50">
        <f t="shared" si="3"/>
        <v>6.4089768112198964E-2</v>
      </c>
    </row>
    <row r="25" spans="1:18" ht="19.5" customHeight="1" x14ac:dyDescent="0.25">
      <c r="A25" s="6"/>
      <c r="B25" s="48"/>
      <c r="C25" s="48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</row>
    <row r="26" spans="1:18" ht="19.5" customHeight="1" x14ac:dyDescent="0.25">
      <c r="A26" s="6"/>
      <c r="B26" s="69"/>
      <c r="C26" s="48"/>
      <c r="D26" s="48"/>
      <c r="E26" s="48"/>
      <c r="F26" s="48"/>
      <c r="G26" s="48"/>
      <c r="H26" s="48"/>
      <c r="I26" s="48"/>
      <c r="J26" s="45"/>
      <c r="K26" s="45"/>
      <c r="L26" s="45"/>
      <c r="M26" s="45"/>
      <c r="N26" s="45"/>
      <c r="O26" s="45"/>
      <c r="P26" s="45"/>
      <c r="Q26" s="45"/>
      <c r="R26" s="45"/>
    </row>
    <row r="27" spans="1:18" ht="19.5" customHeight="1" x14ac:dyDescent="0.25">
      <c r="B27" s="69"/>
      <c r="C27" s="76"/>
      <c r="D27" s="76"/>
      <c r="E27" s="76"/>
      <c r="F27" s="76"/>
      <c r="G27" s="76"/>
      <c r="H27" s="76"/>
      <c r="I27" s="76"/>
      <c r="J27" s="49"/>
      <c r="K27" s="49"/>
      <c r="L27" s="49"/>
      <c r="M27" s="49"/>
      <c r="N27" s="49"/>
      <c r="O27" s="49"/>
      <c r="P27" s="45"/>
      <c r="Q27" s="45"/>
      <c r="R27" s="45"/>
    </row>
    <row r="28" spans="1:18" ht="19.5" customHeight="1" x14ac:dyDescent="0.25">
      <c r="B28" s="69"/>
      <c r="C28" s="48"/>
      <c r="D28" s="48"/>
      <c r="E28" s="48"/>
      <c r="F28" s="48"/>
      <c r="G28" s="48"/>
      <c r="H28" s="48"/>
      <c r="I28" s="48"/>
      <c r="J28" s="45"/>
      <c r="K28" s="45"/>
      <c r="L28" s="45"/>
      <c r="M28" s="45"/>
      <c r="N28" s="45"/>
      <c r="O28" s="45"/>
      <c r="P28" s="55"/>
    </row>
    <row r="29" spans="1:18" ht="19.5" customHeight="1" x14ac:dyDescent="0.25">
      <c r="B29" s="69"/>
      <c r="C29" s="48"/>
      <c r="D29" s="48"/>
      <c r="E29" s="48"/>
      <c r="F29" s="48"/>
      <c r="G29" s="48"/>
      <c r="H29" s="48"/>
      <c r="I29" s="48"/>
      <c r="J29" s="45"/>
      <c r="K29" s="45"/>
      <c r="L29" s="45"/>
      <c r="M29" s="45"/>
      <c r="N29" s="45"/>
      <c r="O29" s="45"/>
      <c r="P29" s="55"/>
    </row>
    <row r="30" spans="1:18" ht="19.5" customHeight="1" x14ac:dyDescent="0.25">
      <c r="B30" s="70"/>
      <c r="C30" s="71"/>
      <c r="D30" s="71"/>
      <c r="E30" s="71"/>
      <c r="F30" s="71"/>
      <c r="G30" s="71"/>
      <c r="H30" s="71"/>
      <c r="I30" s="71"/>
      <c r="J30" s="55"/>
      <c r="K30" s="55"/>
      <c r="L30" s="55"/>
      <c r="M30" s="55"/>
      <c r="N30" s="55"/>
      <c r="O30" s="55"/>
      <c r="P30" s="55"/>
    </row>
    <row r="31" spans="1:18" ht="19.5" customHeight="1" x14ac:dyDescent="0.25">
      <c r="B31" s="70"/>
      <c r="C31" s="71"/>
      <c r="D31" s="71"/>
      <c r="E31" s="71"/>
      <c r="F31" s="71"/>
      <c r="G31" s="71"/>
      <c r="H31" s="71"/>
      <c r="I31" s="71"/>
      <c r="J31" s="55"/>
      <c r="K31" s="55"/>
      <c r="L31" s="55"/>
      <c r="M31" s="55"/>
      <c r="N31" s="55"/>
      <c r="O31" s="55"/>
      <c r="P31" s="55"/>
    </row>
    <row r="32" spans="1:18" ht="19.5" customHeight="1" x14ac:dyDescent="0.25">
      <c r="B32" s="66"/>
      <c r="C32" s="67"/>
      <c r="D32" s="67"/>
      <c r="E32" s="67"/>
      <c r="F32" s="67"/>
      <c r="G32" s="67"/>
      <c r="H32" s="67"/>
      <c r="I32" s="67"/>
      <c r="J32" s="68"/>
      <c r="K32" s="68"/>
      <c r="L32" s="68"/>
      <c r="M32" s="68"/>
      <c r="N32" s="68"/>
      <c r="O32" s="68"/>
      <c r="P32" s="68"/>
    </row>
    <row r="33" spans="2:18" ht="19.5" customHeight="1" x14ac:dyDescent="0.25">
      <c r="B33" s="74"/>
      <c r="C33" s="73"/>
      <c r="D33" s="73"/>
      <c r="E33" s="73"/>
      <c r="F33" s="73"/>
      <c r="G33" s="73"/>
      <c r="H33" s="73"/>
      <c r="I33" s="73"/>
    </row>
    <row r="34" spans="2:18" ht="19.5" customHeight="1" x14ac:dyDescent="0.25">
      <c r="B34" s="74"/>
      <c r="C34" s="73"/>
      <c r="D34" s="73"/>
      <c r="E34" s="73"/>
      <c r="F34" s="73"/>
      <c r="G34" s="73"/>
      <c r="H34" s="73"/>
      <c r="I34" s="73"/>
    </row>
    <row r="35" spans="2:18" ht="19.5" customHeight="1" x14ac:dyDescent="0.25">
      <c r="B35" s="74"/>
      <c r="C35" s="73"/>
      <c r="D35" s="73"/>
      <c r="E35" s="73"/>
      <c r="F35" s="73"/>
      <c r="G35" s="73"/>
      <c r="H35" s="73"/>
      <c r="I35" s="73"/>
    </row>
    <row r="36" spans="2:18" ht="19.5" customHeight="1" x14ac:dyDescent="0.25">
      <c r="B36" s="74"/>
      <c r="C36" s="73"/>
      <c r="D36" s="73"/>
      <c r="E36" s="73"/>
      <c r="F36" s="73"/>
      <c r="G36" s="73"/>
      <c r="H36" s="73"/>
      <c r="I36" s="73"/>
    </row>
    <row r="37" spans="2:18" ht="19.5" customHeight="1" x14ac:dyDescent="0.25">
      <c r="B37" s="74"/>
      <c r="C37" s="73"/>
      <c r="D37" s="73"/>
      <c r="E37" s="73"/>
      <c r="F37" s="73"/>
      <c r="G37" s="73"/>
      <c r="H37" s="73"/>
      <c r="I37" s="73"/>
    </row>
    <row r="38" spans="2:18" ht="19.5" customHeight="1" x14ac:dyDescent="0.25">
      <c r="B38" s="74"/>
      <c r="C38" s="73"/>
      <c r="D38" s="73"/>
      <c r="E38" s="73"/>
      <c r="F38" s="73"/>
      <c r="G38" s="73"/>
      <c r="H38" s="73"/>
      <c r="I38" s="73"/>
    </row>
    <row r="39" spans="2:18" ht="17.25" customHeight="1" x14ac:dyDescent="0.3">
      <c r="B39" s="44" t="s">
        <v>57</v>
      </c>
    </row>
    <row r="40" spans="2:18" ht="17.25" customHeight="1" x14ac:dyDescent="0.3">
      <c r="B40" s="44" t="s">
        <v>56</v>
      </c>
    </row>
    <row r="45" spans="2:18" ht="15.75" customHeight="1" x14ac:dyDescent="0.3">
      <c r="B45" s="419" t="s">
        <v>318</v>
      </c>
      <c r="C45" s="419"/>
      <c r="D45" s="419"/>
      <c r="E45" s="419"/>
      <c r="F45" s="419"/>
      <c r="G45" s="419"/>
      <c r="H45" s="419"/>
      <c r="I45" s="419"/>
      <c r="J45" s="419"/>
      <c r="K45" s="419"/>
      <c r="L45" s="419"/>
      <c r="M45" s="419"/>
      <c r="N45" s="419"/>
      <c r="O45" s="419"/>
      <c r="P45" s="419"/>
      <c r="Q45" s="419"/>
      <c r="R45" s="419"/>
    </row>
    <row r="46" spans="2:18" ht="15.75" customHeight="1" x14ac:dyDescent="0.3">
      <c r="B46" s="44" t="s">
        <v>56</v>
      </c>
      <c r="C46" s="54"/>
      <c r="D46" s="54"/>
      <c r="E46" s="54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</row>
  </sheetData>
  <sheetProtection selectLockedCells="1" selectUnlockedCells="1"/>
  <mergeCells count="6">
    <mergeCell ref="B45:R45"/>
    <mergeCell ref="B5:M5"/>
    <mergeCell ref="B4:Q4"/>
    <mergeCell ref="B7:Q7"/>
    <mergeCell ref="B3:Q3"/>
    <mergeCell ref="B18:Q18"/>
  </mergeCells>
  <hyperlinks>
    <hyperlink ref="B6" location="Indice!A1" display="Índice"/>
    <hyperlink ref="R6" location="'1.2_GNS_ESTRUC'!A1" display="Siguiente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4"/>
  <sheetViews>
    <sheetView showGridLines="0" zoomScale="60" zoomScaleNormal="60" zoomScaleSheetLayoutView="100" workbookViewId="0">
      <pane ySplit="6" topLeftCell="A13" activePane="bottomLeft" state="frozen"/>
      <selection pane="bottomLeft" activeCell="B6" sqref="B6"/>
    </sheetView>
  </sheetViews>
  <sheetFormatPr baseColWidth="10" defaultRowHeight="15" x14ac:dyDescent="0.25"/>
  <cols>
    <col min="1" max="1" width="2" customWidth="1"/>
    <col min="2" max="2" width="52.85546875" customWidth="1"/>
    <col min="3" max="17" width="15.28515625" customWidth="1"/>
    <col min="18" max="18" width="16.42578125" customWidth="1"/>
    <col min="19" max="224" width="11.42578125" customWidth="1"/>
    <col min="225" max="225" width="2.7109375" customWidth="1"/>
    <col min="226" max="226" width="5.5703125" customWidth="1"/>
    <col min="227" max="227" width="14.5703125" customWidth="1"/>
    <col min="228" max="228" width="11.85546875" customWidth="1"/>
    <col min="229" max="231" width="15.7109375" customWidth="1"/>
  </cols>
  <sheetData>
    <row r="1" spans="2:29" ht="68.25" customHeight="1" x14ac:dyDescent="0.25"/>
    <row r="2" spans="2:29" ht="21" customHeight="1" x14ac:dyDescent="0.25"/>
    <row r="3" spans="2:29" ht="56.45" customHeight="1" x14ac:dyDescent="0.25">
      <c r="B3" s="423" t="s">
        <v>92</v>
      </c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3"/>
      <c r="O3" s="423"/>
      <c r="P3" s="423"/>
      <c r="Q3" s="423"/>
    </row>
    <row r="4" spans="2:29" ht="44.25" customHeight="1" x14ac:dyDescent="0.25">
      <c r="B4" s="421" t="s">
        <v>266</v>
      </c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</row>
    <row r="5" spans="2:29" ht="1.9" customHeight="1" x14ac:dyDescent="0.25">
      <c r="B5" s="420"/>
      <c r="C5" s="420"/>
      <c r="D5" s="420"/>
      <c r="E5" s="420"/>
      <c r="F5" s="420"/>
      <c r="G5" s="420"/>
      <c r="H5" s="420"/>
      <c r="I5" s="420"/>
      <c r="J5" s="420"/>
      <c r="K5" s="420"/>
      <c r="L5" s="420"/>
      <c r="M5" s="420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</row>
    <row r="6" spans="2:29" ht="21.75" customHeight="1" x14ac:dyDescent="0.25">
      <c r="B6" s="56" t="s">
        <v>38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Q6" s="59" t="s">
        <v>74</v>
      </c>
      <c r="R6" s="59" t="s">
        <v>75</v>
      </c>
    </row>
    <row r="7" spans="2:29" ht="27" customHeight="1" x14ac:dyDescent="0.25">
      <c r="B7" s="422" t="s">
        <v>52</v>
      </c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2"/>
      <c r="N7" s="422"/>
      <c r="O7" s="422"/>
      <c r="P7" s="422"/>
      <c r="Q7" s="422"/>
    </row>
    <row r="8" spans="2:29" ht="33" customHeight="1" x14ac:dyDescent="0.25">
      <c r="B8" s="28" t="s">
        <v>40</v>
      </c>
      <c r="C8" s="28">
        <v>2007</v>
      </c>
      <c r="D8" s="28">
        <v>2008</v>
      </c>
      <c r="E8" s="28">
        <v>2009</v>
      </c>
      <c r="F8" s="28">
        <v>2010</v>
      </c>
      <c r="G8" s="28">
        <v>2011</v>
      </c>
      <c r="H8" s="28">
        <v>2012</v>
      </c>
      <c r="I8" s="28">
        <v>2013</v>
      </c>
      <c r="J8" s="28">
        <v>2014</v>
      </c>
      <c r="K8" s="28">
        <v>2015</v>
      </c>
      <c r="L8" s="28">
        <v>2016</v>
      </c>
      <c r="M8" s="28">
        <v>2017</v>
      </c>
      <c r="N8" s="28">
        <v>2018</v>
      </c>
      <c r="O8" s="28">
        <v>2019</v>
      </c>
      <c r="P8" s="28">
        <v>2020</v>
      </c>
      <c r="Q8" s="28">
        <v>2021</v>
      </c>
      <c r="R8" s="28">
        <v>2022</v>
      </c>
    </row>
    <row r="9" spans="2:29" ht="33" customHeight="1" x14ac:dyDescent="0.25">
      <c r="B9" s="75" t="s">
        <v>364</v>
      </c>
      <c r="C9" s="65">
        <v>1829058</v>
      </c>
      <c r="D9" s="65">
        <v>2231913</v>
      </c>
      <c r="E9" s="65">
        <v>2466061</v>
      </c>
      <c r="F9" s="65">
        <v>3018901</v>
      </c>
      <c r="G9" s="65">
        <v>3631556</v>
      </c>
      <c r="H9" s="65">
        <v>4379406</v>
      </c>
      <c r="I9" s="65">
        <v>4907587</v>
      </c>
      <c r="J9" s="65">
        <v>5258069</v>
      </c>
      <c r="K9" s="65">
        <v>5694014</v>
      </c>
      <c r="L9" s="65">
        <v>5814745</v>
      </c>
      <c r="M9" s="65">
        <v>6198263</v>
      </c>
      <c r="N9" s="65">
        <v>6819266</v>
      </c>
      <c r="O9" s="65">
        <v>6796013</v>
      </c>
      <c r="P9" s="65">
        <v>6533558</v>
      </c>
      <c r="Q9" s="65">
        <v>7170822</v>
      </c>
      <c r="R9" s="65">
        <v>7027659</v>
      </c>
    </row>
    <row r="10" spans="2:29" ht="33" customHeight="1" x14ac:dyDescent="0.25">
      <c r="B10" s="64" t="s">
        <v>365</v>
      </c>
      <c r="C10" s="63">
        <v>739900</v>
      </c>
      <c r="D10" s="63">
        <v>886779</v>
      </c>
      <c r="E10" s="63">
        <v>926083</v>
      </c>
      <c r="F10" s="63">
        <v>981336</v>
      </c>
      <c r="G10" s="63">
        <v>1134479</v>
      </c>
      <c r="H10" s="63">
        <v>1282388</v>
      </c>
      <c r="I10" s="63">
        <v>1175932</v>
      </c>
      <c r="J10" s="63">
        <v>976723</v>
      </c>
      <c r="K10" s="63">
        <v>1313858</v>
      </c>
      <c r="L10" s="63">
        <v>1280026</v>
      </c>
      <c r="M10" s="63">
        <v>1341990</v>
      </c>
      <c r="N10" s="63">
        <v>1438713</v>
      </c>
      <c r="O10" s="63">
        <v>1500431</v>
      </c>
      <c r="P10" s="63">
        <v>1462094</v>
      </c>
      <c r="Q10" s="63">
        <v>1519887</v>
      </c>
      <c r="R10" s="63">
        <v>1602961</v>
      </c>
    </row>
    <row r="11" spans="2:29" ht="33" customHeight="1" x14ac:dyDescent="0.25">
      <c r="B11" s="64" t="s">
        <v>366</v>
      </c>
      <c r="C11" s="63">
        <v>711853</v>
      </c>
      <c r="D11" s="63">
        <v>929316</v>
      </c>
      <c r="E11" s="63">
        <v>1020306</v>
      </c>
      <c r="F11" s="63">
        <v>1253260</v>
      </c>
      <c r="G11" s="63">
        <v>1387059</v>
      </c>
      <c r="H11" s="63">
        <v>1750866</v>
      </c>
      <c r="I11" s="63">
        <v>2111840</v>
      </c>
      <c r="J11" s="63">
        <v>2433459</v>
      </c>
      <c r="K11" s="63">
        <v>2511985</v>
      </c>
      <c r="L11" s="63">
        <v>2553292</v>
      </c>
      <c r="M11" s="63">
        <v>2876435</v>
      </c>
      <c r="N11" s="63">
        <v>3063360</v>
      </c>
      <c r="O11" s="63">
        <v>2936023</v>
      </c>
      <c r="P11" s="63">
        <v>2836915</v>
      </c>
      <c r="Q11" s="63">
        <v>3160894</v>
      </c>
      <c r="R11" s="63">
        <v>3044987</v>
      </c>
    </row>
    <row r="12" spans="2:29" ht="33" customHeight="1" x14ac:dyDescent="0.25">
      <c r="B12" s="64" t="s">
        <v>367</v>
      </c>
      <c r="C12" s="63">
        <v>27162</v>
      </c>
      <c r="D12" s="63">
        <v>30683</v>
      </c>
      <c r="E12" s="63">
        <v>36312</v>
      </c>
      <c r="F12" s="63">
        <v>37103</v>
      </c>
      <c r="G12" s="63">
        <v>40669</v>
      </c>
      <c r="H12" s="63">
        <v>43981</v>
      </c>
      <c r="I12" s="63">
        <v>45902</v>
      </c>
      <c r="J12" s="63">
        <v>43608</v>
      </c>
      <c r="K12" s="63">
        <v>36530</v>
      </c>
      <c r="L12" s="63">
        <v>38747</v>
      </c>
      <c r="M12" s="63">
        <v>38465</v>
      </c>
      <c r="N12" s="63">
        <v>47005</v>
      </c>
      <c r="O12" s="63">
        <v>52138</v>
      </c>
      <c r="P12" s="63">
        <v>66549</v>
      </c>
      <c r="Q12" s="63">
        <v>70391</v>
      </c>
      <c r="R12" s="63">
        <v>68577</v>
      </c>
    </row>
    <row r="13" spans="2:29" ht="33" customHeight="1" x14ac:dyDescent="0.25">
      <c r="B13" s="64" t="s">
        <v>368</v>
      </c>
      <c r="C13" s="63">
        <v>350143</v>
      </c>
      <c r="D13" s="63">
        <v>385135</v>
      </c>
      <c r="E13" s="63">
        <v>483360</v>
      </c>
      <c r="F13" s="63">
        <v>747202</v>
      </c>
      <c r="G13" s="63">
        <v>1069349</v>
      </c>
      <c r="H13" s="63">
        <v>1302171</v>
      </c>
      <c r="I13" s="63">
        <v>1573913</v>
      </c>
      <c r="J13" s="63">
        <v>1804279</v>
      </c>
      <c r="K13" s="63">
        <v>1831641</v>
      </c>
      <c r="L13" s="63">
        <v>1942680</v>
      </c>
      <c r="M13" s="63">
        <v>1941373</v>
      </c>
      <c r="N13" s="63">
        <v>2270188</v>
      </c>
      <c r="O13" s="63">
        <v>2307421</v>
      </c>
      <c r="P13" s="63">
        <v>2168000</v>
      </c>
      <c r="Q13" s="63">
        <v>2419650</v>
      </c>
      <c r="R13" s="63">
        <v>2311134</v>
      </c>
    </row>
    <row r="14" spans="2:29" ht="33" customHeight="1" x14ac:dyDescent="0.25">
      <c r="B14" s="75" t="s">
        <v>369</v>
      </c>
      <c r="C14" s="65">
        <v>155422</v>
      </c>
      <c r="D14" s="65">
        <v>186738</v>
      </c>
      <c r="E14" s="65">
        <v>319804</v>
      </c>
      <c r="F14" s="65">
        <v>326790</v>
      </c>
      <c r="G14" s="65">
        <v>429964</v>
      </c>
      <c r="H14" s="65">
        <v>432635</v>
      </c>
      <c r="I14" s="65">
        <v>588693</v>
      </c>
      <c r="J14" s="65">
        <v>542200</v>
      </c>
      <c r="K14" s="65">
        <v>675870</v>
      </c>
      <c r="L14" s="65">
        <v>686278</v>
      </c>
      <c r="M14" s="65">
        <v>887980</v>
      </c>
      <c r="N14" s="65">
        <v>406377</v>
      </c>
      <c r="O14" s="65">
        <v>355156</v>
      </c>
      <c r="P14" s="65">
        <v>228450</v>
      </c>
      <c r="Q14" s="65">
        <v>175319</v>
      </c>
      <c r="R14" s="65">
        <v>283959</v>
      </c>
    </row>
    <row r="15" spans="2:29" ht="33" customHeight="1" x14ac:dyDescent="0.25">
      <c r="B15" s="64" t="s">
        <v>365</v>
      </c>
      <c r="C15" s="63">
        <v>44889</v>
      </c>
      <c r="D15" s="63">
        <v>40641</v>
      </c>
      <c r="E15" s="63">
        <v>107059</v>
      </c>
      <c r="F15" s="63">
        <v>129636</v>
      </c>
      <c r="G15" s="63">
        <v>149864</v>
      </c>
      <c r="H15" s="63">
        <v>86838</v>
      </c>
      <c r="I15" s="63">
        <v>149190</v>
      </c>
      <c r="J15" s="63">
        <v>143009</v>
      </c>
      <c r="K15" s="63">
        <v>254184</v>
      </c>
      <c r="L15" s="63">
        <v>129121</v>
      </c>
      <c r="M15" s="63">
        <v>107861</v>
      </c>
      <c r="N15" s="63">
        <v>119865</v>
      </c>
      <c r="O15" s="63">
        <v>221282</v>
      </c>
      <c r="P15" s="63">
        <v>158676</v>
      </c>
      <c r="Q15" s="63">
        <v>88931</v>
      </c>
      <c r="R15" s="63">
        <v>144130</v>
      </c>
    </row>
    <row r="16" spans="2:29" ht="33" customHeight="1" x14ac:dyDescent="0.25">
      <c r="B16" s="64" t="s">
        <v>366</v>
      </c>
      <c r="C16" s="63">
        <v>51572</v>
      </c>
      <c r="D16" s="63">
        <v>92834</v>
      </c>
      <c r="E16" s="63">
        <v>103639</v>
      </c>
      <c r="F16" s="63">
        <v>66337</v>
      </c>
      <c r="G16" s="63">
        <v>101686</v>
      </c>
      <c r="H16" s="63">
        <v>186610</v>
      </c>
      <c r="I16" s="63">
        <v>375212</v>
      </c>
      <c r="J16" s="63">
        <v>324289</v>
      </c>
      <c r="K16" s="63">
        <v>347597</v>
      </c>
      <c r="L16" s="63">
        <v>261317</v>
      </c>
      <c r="M16" s="63">
        <v>359701</v>
      </c>
      <c r="N16" s="63">
        <v>227358</v>
      </c>
      <c r="O16" s="63">
        <v>113072</v>
      </c>
      <c r="P16" s="63">
        <v>60258</v>
      </c>
      <c r="Q16" s="63">
        <v>77513</v>
      </c>
      <c r="R16" s="63">
        <v>128227</v>
      </c>
    </row>
    <row r="17" spans="1:18" ht="33" customHeight="1" x14ac:dyDescent="0.25">
      <c r="B17" s="64" t="s">
        <v>367</v>
      </c>
      <c r="C17" s="63">
        <v>28052</v>
      </c>
      <c r="D17" s="63">
        <v>33860</v>
      </c>
      <c r="E17" s="63">
        <v>37249</v>
      </c>
      <c r="F17" s="63">
        <v>34055</v>
      </c>
      <c r="G17" s="63">
        <v>22084</v>
      </c>
      <c r="H17" s="63">
        <v>28586</v>
      </c>
      <c r="I17" s="63">
        <v>29055</v>
      </c>
      <c r="J17" s="63">
        <v>3561</v>
      </c>
      <c r="K17" s="63">
        <v>4088</v>
      </c>
      <c r="L17" s="63">
        <v>4757</v>
      </c>
      <c r="M17" s="63">
        <v>4684</v>
      </c>
      <c r="N17" s="63">
        <v>3636</v>
      </c>
      <c r="O17" s="63">
        <v>2771</v>
      </c>
      <c r="P17" s="63">
        <v>3614</v>
      </c>
      <c r="Q17" s="63">
        <v>3535</v>
      </c>
      <c r="R17" s="63">
        <v>3404</v>
      </c>
    </row>
    <row r="18" spans="1:18" ht="33" customHeight="1" x14ac:dyDescent="0.25">
      <c r="B18" s="64" t="s">
        <v>368</v>
      </c>
      <c r="C18" s="63">
        <v>30909</v>
      </c>
      <c r="D18" s="63">
        <v>19403</v>
      </c>
      <c r="E18" s="63">
        <v>71857</v>
      </c>
      <c r="F18" s="63">
        <v>96762</v>
      </c>
      <c r="G18" s="63">
        <v>156330</v>
      </c>
      <c r="H18" s="63">
        <v>130601</v>
      </c>
      <c r="I18" s="63">
        <v>35236</v>
      </c>
      <c r="J18" s="63">
        <v>71341</v>
      </c>
      <c r="K18" s="63">
        <v>70001</v>
      </c>
      <c r="L18" s="63">
        <v>291083</v>
      </c>
      <c r="M18" s="63">
        <v>415734</v>
      </c>
      <c r="N18" s="63">
        <v>55518</v>
      </c>
      <c r="O18" s="63">
        <v>18031</v>
      </c>
      <c r="P18" s="63">
        <v>5902</v>
      </c>
      <c r="Q18" s="63">
        <v>5340</v>
      </c>
      <c r="R18" s="63">
        <v>8198</v>
      </c>
    </row>
    <row r="19" spans="1:18" ht="33" customHeight="1" x14ac:dyDescent="0.25">
      <c r="B19" s="75" t="s">
        <v>370</v>
      </c>
      <c r="C19" s="65">
        <v>1245</v>
      </c>
      <c r="D19" s="65">
        <v>12259</v>
      </c>
      <c r="E19" s="65">
        <v>13243</v>
      </c>
      <c r="F19" s="65">
        <v>30282</v>
      </c>
      <c r="G19" s="65">
        <v>31820</v>
      </c>
      <c r="H19" s="65">
        <v>69607</v>
      </c>
      <c r="I19" s="65">
        <v>72122</v>
      </c>
      <c r="J19" s="65">
        <v>77131</v>
      </c>
      <c r="K19" s="65">
        <v>15574</v>
      </c>
      <c r="L19" s="65">
        <v>28903</v>
      </c>
      <c r="M19" s="65">
        <v>25310</v>
      </c>
      <c r="N19" s="65">
        <v>63406</v>
      </c>
      <c r="O19" s="65">
        <v>58649</v>
      </c>
      <c r="P19" s="65">
        <v>54599</v>
      </c>
      <c r="Q19" s="65">
        <v>59608</v>
      </c>
      <c r="R19" s="65">
        <v>61876.238270000002</v>
      </c>
    </row>
    <row r="20" spans="1:18" ht="33" customHeight="1" x14ac:dyDescent="0.25">
      <c r="B20" s="64" t="s">
        <v>366</v>
      </c>
      <c r="C20" s="63">
        <v>1245</v>
      </c>
      <c r="D20" s="63">
        <v>12259</v>
      </c>
      <c r="E20" s="63">
        <v>13243</v>
      </c>
      <c r="F20" s="63">
        <v>30282</v>
      </c>
      <c r="G20" s="63">
        <v>31820</v>
      </c>
      <c r="H20" s="63">
        <v>69607</v>
      </c>
      <c r="I20" s="63">
        <v>72122</v>
      </c>
      <c r="J20" s="63">
        <v>77131</v>
      </c>
      <c r="K20" s="63">
        <v>15574</v>
      </c>
      <c r="L20" s="63">
        <v>28903</v>
      </c>
      <c r="M20" s="63">
        <v>25310</v>
      </c>
      <c r="N20" s="63">
        <v>63406</v>
      </c>
      <c r="O20" s="63">
        <v>58649</v>
      </c>
      <c r="P20" s="63">
        <v>54599</v>
      </c>
      <c r="Q20" s="63">
        <v>59608</v>
      </c>
      <c r="R20" s="63">
        <v>61876.238270000002</v>
      </c>
    </row>
    <row r="21" spans="1:18" ht="33" customHeight="1" x14ac:dyDescent="0.25">
      <c r="B21" s="93" t="s">
        <v>371</v>
      </c>
      <c r="C21" s="65">
        <v>1985725</v>
      </c>
      <c r="D21" s="65">
        <v>2430910</v>
      </c>
      <c r="E21" s="65">
        <v>2799108</v>
      </c>
      <c r="F21" s="65">
        <v>3375973</v>
      </c>
      <c r="G21" s="65">
        <v>4093340</v>
      </c>
      <c r="H21" s="65">
        <v>4881648</v>
      </c>
      <c r="I21" s="65">
        <v>5568402</v>
      </c>
      <c r="J21" s="65">
        <v>5877400</v>
      </c>
      <c r="K21" s="65">
        <v>6385458</v>
      </c>
      <c r="L21" s="65">
        <v>6529926</v>
      </c>
      <c r="M21" s="65">
        <v>7111553</v>
      </c>
      <c r="N21" s="65">
        <v>7289049</v>
      </c>
      <c r="O21" s="65">
        <v>7209818</v>
      </c>
      <c r="P21" s="65">
        <v>6816607</v>
      </c>
      <c r="Q21" s="65">
        <v>7405749</v>
      </c>
      <c r="R21" s="65">
        <v>7373494.2382699996</v>
      </c>
    </row>
    <row r="22" spans="1:18" ht="7.5" customHeight="1" x14ac:dyDescent="0.25">
      <c r="B22" s="91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</row>
    <row r="23" spans="1:18" ht="15.75" customHeight="1" x14ac:dyDescent="0.3">
      <c r="B23" s="89" t="s">
        <v>319</v>
      </c>
      <c r="C23" s="73"/>
      <c r="D23" s="73"/>
      <c r="E23" s="73"/>
      <c r="F23" s="73"/>
      <c r="G23" s="73"/>
      <c r="H23" s="73"/>
      <c r="I23" s="73"/>
    </row>
    <row r="24" spans="1:18" ht="15.75" x14ac:dyDescent="0.3">
      <c r="B24" s="89" t="s">
        <v>484</v>
      </c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</row>
    <row r="25" spans="1:18" ht="20.45" customHeight="1" x14ac:dyDescent="0.3">
      <c r="B25" s="89" t="s">
        <v>360</v>
      </c>
      <c r="C25" s="73"/>
      <c r="D25" s="73"/>
      <c r="E25" s="73"/>
      <c r="F25" s="73"/>
      <c r="G25" s="73"/>
      <c r="H25" s="73"/>
      <c r="I25" s="73"/>
    </row>
    <row r="26" spans="1:18" ht="72.75" customHeight="1" x14ac:dyDescent="0.25">
      <c r="B26" s="421" t="s">
        <v>267</v>
      </c>
      <c r="C26" s="421"/>
      <c r="D26" s="421"/>
      <c r="E26" s="421"/>
      <c r="F26" s="421"/>
      <c r="G26" s="421"/>
      <c r="H26" s="421"/>
      <c r="I26" s="421"/>
      <c r="J26" s="421"/>
      <c r="K26" s="421"/>
      <c r="L26" s="421"/>
      <c r="M26" s="421"/>
      <c r="N26" s="421"/>
      <c r="O26" s="421"/>
      <c r="P26" s="421"/>
      <c r="Q26" s="421"/>
    </row>
    <row r="27" spans="1:18" ht="19.5" customHeight="1" x14ac:dyDescent="0.25">
      <c r="A27" s="6"/>
      <c r="B27" s="70"/>
      <c r="C27" s="90"/>
      <c r="D27" s="90"/>
      <c r="E27" s="90"/>
      <c r="F27" s="90"/>
      <c r="G27" s="90"/>
      <c r="H27" s="90"/>
      <c r="I27" s="90"/>
      <c r="J27" s="6"/>
      <c r="K27" s="6"/>
      <c r="L27" s="6"/>
      <c r="M27" s="6"/>
      <c r="N27" s="6"/>
      <c r="O27" s="6"/>
      <c r="P27" s="6"/>
      <c r="Q27" s="6"/>
    </row>
    <row r="28" spans="1:18" ht="19.5" customHeight="1" x14ac:dyDescent="0.25">
      <c r="A28" s="6"/>
      <c r="B28" s="81"/>
      <c r="C28" s="82"/>
      <c r="D28" s="82"/>
      <c r="E28" s="82"/>
      <c r="F28" s="82"/>
      <c r="G28" s="82"/>
      <c r="H28" s="82"/>
      <c r="I28" s="82"/>
      <c r="J28" s="83"/>
      <c r="K28" s="83"/>
      <c r="L28" s="83"/>
      <c r="M28" s="83"/>
      <c r="N28" s="83"/>
      <c r="O28" s="83"/>
      <c r="P28" s="83"/>
      <c r="Q28" s="83"/>
      <c r="R28" s="83"/>
    </row>
    <row r="29" spans="1:18" ht="19.5" customHeight="1" x14ac:dyDescent="0.25">
      <c r="A29" s="6"/>
      <c r="B29" s="84"/>
      <c r="C29" s="85">
        <f t="shared" ref="C29:Q29" si="0">+C8</f>
        <v>2007</v>
      </c>
      <c r="D29" s="85">
        <f t="shared" si="0"/>
        <v>2008</v>
      </c>
      <c r="E29" s="85">
        <f t="shared" si="0"/>
        <v>2009</v>
      </c>
      <c r="F29" s="85">
        <f t="shared" si="0"/>
        <v>2010</v>
      </c>
      <c r="G29" s="85">
        <f t="shared" si="0"/>
        <v>2011</v>
      </c>
      <c r="H29" s="85">
        <f t="shared" si="0"/>
        <v>2012</v>
      </c>
      <c r="I29" s="85">
        <f t="shared" si="0"/>
        <v>2013</v>
      </c>
      <c r="J29" s="85">
        <f t="shared" si="0"/>
        <v>2014</v>
      </c>
      <c r="K29" s="85">
        <f t="shared" si="0"/>
        <v>2015</v>
      </c>
      <c r="L29" s="85">
        <f t="shared" si="0"/>
        <v>2016</v>
      </c>
      <c r="M29" s="85">
        <f t="shared" si="0"/>
        <v>2017</v>
      </c>
      <c r="N29" s="85">
        <f t="shared" si="0"/>
        <v>2018</v>
      </c>
      <c r="O29" s="85">
        <f t="shared" si="0"/>
        <v>2019</v>
      </c>
      <c r="P29" s="85">
        <f t="shared" si="0"/>
        <v>2020</v>
      </c>
      <c r="Q29" s="85">
        <f t="shared" si="0"/>
        <v>2021</v>
      </c>
      <c r="R29" s="85">
        <v>2022</v>
      </c>
    </row>
    <row r="30" spans="1:18" ht="19.5" customHeight="1" x14ac:dyDescent="0.25">
      <c r="A30" s="6"/>
      <c r="B30" s="86" t="str">
        <f>+B9</f>
        <v>Gasto de consumo final</v>
      </c>
      <c r="C30" s="87">
        <f>C9/C$21</f>
        <v>0.9211033753415</v>
      </c>
      <c r="D30" s="87">
        <f t="shared" ref="D30:R30" si="1">D9/D$21</f>
        <v>0.91813888626070073</v>
      </c>
      <c r="E30" s="87">
        <f t="shared" si="1"/>
        <v>0.88101673818945181</v>
      </c>
      <c r="F30" s="87">
        <f t="shared" si="1"/>
        <v>0.89423138158984095</v>
      </c>
      <c r="G30" s="87">
        <f t="shared" si="1"/>
        <v>0.88718650295357826</v>
      </c>
      <c r="H30" s="87">
        <f t="shared" si="1"/>
        <v>0.89711630170794776</v>
      </c>
      <c r="I30" s="87">
        <f t="shared" si="1"/>
        <v>0.88132771304945301</v>
      </c>
      <c r="J30" s="87">
        <f t="shared" si="1"/>
        <v>0.89462500425358149</v>
      </c>
      <c r="K30" s="87">
        <f t="shared" si="1"/>
        <v>0.89171583306945246</v>
      </c>
      <c r="L30" s="87">
        <f t="shared" si="1"/>
        <v>0.89047640049825982</v>
      </c>
      <c r="M30" s="87">
        <f t="shared" si="1"/>
        <v>0.87157657406195244</v>
      </c>
      <c r="N30" s="87">
        <f t="shared" si="1"/>
        <v>0.93554947977438485</v>
      </c>
      <c r="O30" s="87">
        <f t="shared" si="1"/>
        <v>0.9426053473194469</v>
      </c>
      <c r="P30" s="87">
        <f t="shared" si="1"/>
        <v>0.95847655585836178</v>
      </c>
      <c r="Q30" s="87">
        <f t="shared" si="1"/>
        <v>0.96827775286470008</v>
      </c>
      <c r="R30" s="87">
        <f t="shared" si="1"/>
        <v>0.95309751020417954</v>
      </c>
    </row>
    <row r="31" spans="1:18" ht="19.149999999999999" customHeight="1" x14ac:dyDescent="0.25">
      <c r="A31" s="6"/>
      <c r="B31" s="86" t="str">
        <f>+B14</f>
        <v>Formación Bruta de Capital*</v>
      </c>
      <c r="C31" s="87">
        <f>C14/C$21</f>
        <v>7.826964962419268E-2</v>
      </c>
      <c r="D31" s="87">
        <f t="shared" ref="D31:R31" si="2">D14/D$21</f>
        <v>7.6818146290895173E-2</v>
      </c>
      <c r="E31" s="87">
        <f t="shared" si="2"/>
        <v>0.11425211174416992</v>
      </c>
      <c r="F31" s="87">
        <f t="shared" si="2"/>
        <v>9.6798759942689119E-2</v>
      </c>
      <c r="G31" s="87">
        <f t="shared" si="2"/>
        <v>0.10503989407183376</v>
      </c>
      <c r="H31" s="87">
        <f t="shared" si="2"/>
        <v>8.8624784089307546E-2</v>
      </c>
      <c r="I31" s="87">
        <f t="shared" si="2"/>
        <v>0.10572027666106003</v>
      </c>
      <c r="J31" s="87">
        <f t="shared" si="2"/>
        <v>9.2251675911117159E-2</v>
      </c>
      <c r="K31" s="87">
        <f t="shared" si="2"/>
        <v>0.10584518761222766</v>
      </c>
      <c r="L31" s="87">
        <f t="shared" si="2"/>
        <v>0.10509736251222448</v>
      </c>
      <c r="M31" s="87">
        <f t="shared" si="2"/>
        <v>0.12486442834638228</v>
      </c>
      <c r="N31" s="87">
        <f t="shared" si="2"/>
        <v>5.5751717405110049E-2</v>
      </c>
      <c r="O31" s="87">
        <f t="shared" si="2"/>
        <v>4.926005066979499E-2</v>
      </c>
      <c r="P31" s="87">
        <f t="shared" si="2"/>
        <v>3.351374078042052E-2</v>
      </c>
      <c r="Q31" s="87">
        <f t="shared" si="2"/>
        <v>2.3673365111347953E-2</v>
      </c>
      <c r="R31" s="87">
        <f t="shared" si="2"/>
        <v>3.8510778041459984E-2</v>
      </c>
    </row>
    <row r="32" spans="1:18" ht="19.5" customHeight="1" x14ac:dyDescent="0.25">
      <c r="A32" s="6"/>
      <c r="B32" s="86" t="str">
        <f>+B19</f>
        <v>Transferencias a los servicios de salud</v>
      </c>
      <c r="C32" s="87">
        <f>C19/C$21</f>
        <v>6.269750343073689E-4</v>
      </c>
      <c r="D32" s="87">
        <f t="shared" ref="D32:R32" si="3">D19/D$21</f>
        <v>5.0429674484040957E-3</v>
      </c>
      <c r="E32" s="87">
        <f t="shared" si="3"/>
        <v>4.7311500663782891E-3</v>
      </c>
      <c r="F32" s="87">
        <f t="shared" si="3"/>
        <v>8.9698584674699714E-3</v>
      </c>
      <c r="G32" s="87">
        <f t="shared" si="3"/>
        <v>7.7736029745879894E-3</v>
      </c>
      <c r="H32" s="87">
        <f t="shared" si="3"/>
        <v>1.4258914202744647E-2</v>
      </c>
      <c r="I32" s="87">
        <f t="shared" si="3"/>
        <v>1.2952010289487002E-2</v>
      </c>
      <c r="J32" s="87">
        <f t="shared" si="3"/>
        <v>1.3123319835301324E-2</v>
      </c>
      <c r="K32" s="87">
        <f t="shared" si="3"/>
        <v>2.4389793183198448E-3</v>
      </c>
      <c r="L32" s="87">
        <f t="shared" si="3"/>
        <v>4.4262369895156544E-3</v>
      </c>
      <c r="M32" s="87">
        <f t="shared" si="3"/>
        <v>3.5589975916652805E-3</v>
      </c>
      <c r="N32" s="87">
        <f t="shared" si="3"/>
        <v>8.6988028205051172E-3</v>
      </c>
      <c r="O32" s="87">
        <f t="shared" si="3"/>
        <v>8.1346020107581074E-3</v>
      </c>
      <c r="P32" s="87">
        <f t="shared" si="3"/>
        <v>8.0097033612176842E-3</v>
      </c>
      <c r="Q32" s="87">
        <f t="shared" si="3"/>
        <v>8.0488820239519327E-3</v>
      </c>
      <c r="R32" s="87">
        <f t="shared" si="3"/>
        <v>8.3917117543605303E-3</v>
      </c>
    </row>
    <row r="33" spans="1:18" ht="19.5" customHeight="1" x14ac:dyDescent="0.25">
      <c r="A33" s="6"/>
      <c r="B33" s="82"/>
      <c r="C33" s="88">
        <f>SUM(C30:C32)</f>
        <v>1</v>
      </c>
      <c r="D33" s="88">
        <f t="shared" ref="D33:R33" si="4">SUM(D30:D32)</f>
        <v>1</v>
      </c>
      <c r="E33" s="88">
        <f t="shared" si="4"/>
        <v>1</v>
      </c>
      <c r="F33" s="88">
        <f t="shared" si="4"/>
        <v>1</v>
      </c>
      <c r="G33" s="88">
        <f t="shared" si="4"/>
        <v>1</v>
      </c>
      <c r="H33" s="88">
        <f t="shared" si="4"/>
        <v>0.99999999999999989</v>
      </c>
      <c r="I33" s="88">
        <f t="shared" si="4"/>
        <v>1</v>
      </c>
      <c r="J33" s="88">
        <f t="shared" si="4"/>
        <v>1</v>
      </c>
      <c r="K33" s="88">
        <f t="shared" si="4"/>
        <v>0.99999999999999989</v>
      </c>
      <c r="L33" s="88">
        <f t="shared" si="4"/>
        <v>0.99999999999999989</v>
      </c>
      <c r="M33" s="88">
        <f t="shared" si="4"/>
        <v>1</v>
      </c>
      <c r="N33" s="88">
        <f t="shared" si="4"/>
        <v>1</v>
      </c>
      <c r="O33" s="88">
        <f t="shared" si="4"/>
        <v>1</v>
      </c>
      <c r="P33" s="88">
        <f t="shared" si="4"/>
        <v>1</v>
      </c>
      <c r="Q33" s="88">
        <f t="shared" si="4"/>
        <v>1</v>
      </c>
      <c r="R33" s="88">
        <f t="shared" si="4"/>
        <v>1</v>
      </c>
    </row>
    <row r="34" spans="1:18" ht="19.5" customHeight="1" x14ac:dyDescent="0.25">
      <c r="A34" s="6"/>
      <c r="B34" s="78"/>
      <c r="C34" s="79"/>
      <c r="D34" s="79"/>
      <c r="E34" s="79"/>
      <c r="F34" s="79"/>
      <c r="G34" s="79"/>
      <c r="H34" s="79"/>
      <c r="I34" s="79"/>
      <c r="J34" s="80"/>
      <c r="K34" s="80"/>
      <c r="L34" s="80"/>
      <c r="M34" s="80"/>
      <c r="N34" s="80"/>
      <c r="O34" s="80"/>
      <c r="P34" s="80"/>
      <c r="Q34" s="80"/>
      <c r="R34" s="80"/>
    </row>
    <row r="35" spans="1:18" ht="19.5" customHeight="1" x14ac:dyDescent="0.25">
      <c r="B35" s="81"/>
      <c r="C35" s="82"/>
      <c r="D35" s="82"/>
      <c r="E35" s="82"/>
      <c r="F35" s="82"/>
      <c r="G35" s="82"/>
      <c r="H35" s="82"/>
      <c r="I35" s="82"/>
      <c r="J35" s="83"/>
      <c r="K35" s="83"/>
      <c r="L35" s="83"/>
      <c r="M35" s="83"/>
      <c r="N35" s="83"/>
      <c r="O35" s="83"/>
      <c r="P35" s="83"/>
      <c r="Q35" s="83"/>
      <c r="R35" s="83"/>
    </row>
    <row r="36" spans="1:18" ht="19.5" customHeight="1" x14ac:dyDescent="0.25">
      <c r="B36" s="69"/>
      <c r="C36" s="76"/>
      <c r="D36" s="76"/>
      <c r="E36" s="76"/>
      <c r="F36" s="76"/>
      <c r="G36" s="76"/>
      <c r="H36" s="76"/>
      <c r="I36" s="76"/>
      <c r="J36" s="49"/>
      <c r="K36" s="49"/>
      <c r="L36" s="49"/>
      <c r="M36" s="49"/>
      <c r="N36" s="49"/>
      <c r="O36" s="49"/>
      <c r="P36" s="49"/>
      <c r="Q36" s="49"/>
      <c r="R36" s="49"/>
    </row>
    <row r="37" spans="1:18" ht="19.5" customHeight="1" x14ac:dyDescent="0.25">
      <c r="B37" s="70"/>
      <c r="C37" s="71"/>
      <c r="D37" s="71"/>
      <c r="E37" s="71"/>
      <c r="F37" s="71"/>
      <c r="G37" s="71"/>
      <c r="H37" s="71"/>
      <c r="I37" s="71"/>
      <c r="J37" s="55"/>
      <c r="K37" s="55"/>
      <c r="L37" s="55"/>
      <c r="M37" s="55"/>
      <c r="N37" s="55"/>
      <c r="O37" s="55"/>
      <c r="P37" s="55"/>
      <c r="Q37" s="55"/>
      <c r="R37" s="55"/>
    </row>
    <row r="38" spans="1:18" ht="19.5" customHeight="1" x14ac:dyDescent="0.25">
      <c r="B38" s="70"/>
      <c r="C38" s="71"/>
      <c r="D38" s="71"/>
      <c r="E38" s="71"/>
      <c r="F38" s="71"/>
      <c r="G38" s="71"/>
      <c r="H38" s="71"/>
      <c r="I38" s="71"/>
      <c r="J38" s="55"/>
      <c r="K38" s="55"/>
      <c r="L38" s="55"/>
      <c r="M38" s="55"/>
      <c r="N38" s="55"/>
      <c r="O38" s="55"/>
      <c r="P38" s="55"/>
      <c r="Q38" s="55"/>
      <c r="R38" s="55"/>
    </row>
    <row r="39" spans="1:18" ht="19.5" customHeight="1" x14ac:dyDescent="0.25">
      <c r="B39" s="70"/>
      <c r="C39" s="71"/>
      <c r="D39" s="71"/>
      <c r="E39" s="71"/>
      <c r="F39" s="71"/>
      <c r="G39" s="71"/>
      <c r="H39" s="71"/>
      <c r="I39" s="71"/>
      <c r="J39" s="55"/>
      <c r="K39" s="55"/>
      <c r="L39" s="55"/>
      <c r="M39" s="55"/>
      <c r="N39" s="55"/>
      <c r="O39" s="55"/>
      <c r="P39" s="55"/>
      <c r="Q39" s="55"/>
      <c r="R39" s="55"/>
    </row>
    <row r="40" spans="1:18" ht="19.5" customHeight="1" x14ac:dyDescent="0.25">
      <c r="B40" s="70"/>
      <c r="C40" s="71"/>
      <c r="D40" s="71"/>
      <c r="E40" s="71"/>
      <c r="F40" s="71"/>
      <c r="G40" s="71"/>
      <c r="H40" s="71"/>
      <c r="I40" s="71"/>
      <c r="J40" s="55"/>
      <c r="K40" s="55"/>
      <c r="L40" s="55"/>
      <c r="M40" s="55"/>
      <c r="N40" s="55"/>
      <c r="O40" s="55"/>
      <c r="P40" s="55"/>
      <c r="Q40" s="55"/>
      <c r="R40" s="55"/>
    </row>
    <row r="41" spans="1:18" ht="19.5" customHeight="1" x14ac:dyDescent="0.25">
      <c r="B41" s="74"/>
      <c r="C41" s="73"/>
      <c r="D41" s="73"/>
      <c r="E41" s="73"/>
      <c r="F41" s="73"/>
      <c r="G41" s="73"/>
      <c r="H41" s="73"/>
      <c r="I41" s="73"/>
    </row>
    <row r="42" spans="1:18" ht="19.5" customHeight="1" x14ac:dyDescent="0.25">
      <c r="B42" s="74"/>
      <c r="C42" s="73"/>
      <c r="D42" s="73"/>
      <c r="E42" s="73"/>
      <c r="F42" s="73"/>
      <c r="G42" s="73"/>
      <c r="H42" s="73"/>
      <c r="I42" s="73"/>
    </row>
    <row r="43" spans="1:18" ht="19.5" customHeight="1" x14ac:dyDescent="0.25">
      <c r="B43" s="74"/>
      <c r="C43" s="73"/>
      <c r="D43" s="73"/>
      <c r="E43" s="73"/>
      <c r="F43" s="73"/>
      <c r="G43" s="73"/>
      <c r="H43" s="73"/>
      <c r="I43" s="73"/>
    </row>
    <row r="44" spans="1:18" ht="19.5" customHeight="1" x14ac:dyDescent="0.25">
      <c r="B44" s="74"/>
      <c r="C44" s="73"/>
      <c r="D44" s="73"/>
      <c r="E44" s="73"/>
      <c r="F44" s="73"/>
      <c r="G44" s="73"/>
      <c r="H44" s="73"/>
      <c r="I44" s="73"/>
    </row>
    <row r="45" spans="1:18" ht="19.5" customHeight="1" x14ac:dyDescent="0.25">
      <c r="B45" s="74"/>
      <c r="C45" s="73"/>
      <c r="D45" s="73"/>
      <c r="E45" s="73"/>
      <c r="F45" s="73"/>
      <c r="G45" s="73"/>
      <c r="H45" s="73"/>
      <c r="I45" s="73"/>
    </row>
    <row r="46" spans="1:18" ht="19.5" customHeight="1" x14ac:dyDescent="0.25">
      <c r="B46" s="74"/>
      <c r="C46" s="73"/>
      <c r="D46" s="73"/>
      <c r="E46" s="73"/>
      <c r="F46" s="73"/>
      <c r="G46" s="73"/>
      <c r="H46" s="73"/>
      <c r="I46" s="73"/>
    </row>
    <row r="53" spans="2:2" ht="37.5" customHeight="1" x14ac:dyDescent="0.3">
      <c r="B53" s="89" t="s">
        <v>319</v>
      </c>
    </row>
    <row r="54" spans="2:2" ht="15.75" customHeight="1" x14ac:dyDescent="0.3">
      <c r="B54" s="44" t="s">
        <v>56</v>
      </c>
    </row>
  </sheetData>
  <sheetProtection selectLockedCells="1" selectUnlockedCells="1"/>
  <mergeCells count="5">
    <mergeCell ref="B3:Q3"/>
    <mergeCell ref="B4:Q4"/>
    <mergeCell ref="B5:M5"/>
    <mergeCell ref="B7:Q7"/>
    <mergeCell ref="B26:Q26"/>
  </mergeCells>
  <hyperlinks>
    <hyperlink ref="B6" location="Indice!A1" display="Índice"/>
    <hyperlink ref="Q6" location="'1.1_GNS_PIB'!A1" display="Anterior"/>
    <hyperlink ref="R6" location="'1.3_FBKF PUB Y PRIV'!A1" display="Siguiente"/>
  </hyperlinks>
  <pageMargins left="0.25" right="0.25" top="0.75" bottom="0.75" header="0.3" footer="0.3"/>
  <pageSetup paperSize="9" scale="93" orientation="portrait" horizontalDpi="4294967293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7"/>
  <sheetViews>
    <sheetView showGridLines="0" showZeros="0" zoomScale="60" zoomScaleNormal="60" zoomScaleSheetLayoutView="100" workbookViewId="0">
      <pane ySplit="6" topLeftCell="A7" activePane="bottomLeft" state="frozen"/>
      <selection pane="bottomLeft" activeCell="B6" sqref="B6"/>
    </sheetView>
  </sheetViews>
  <sheetFormatPr baseColWidth="10" defaultRowHeight="15" x14ac:dyDescent="0.25"/>
  <cols>
    <col min="1" max="1" width="2" customWidth="1"/>
    <col min="2" max="2" width="52.7109375" customWidth="1"/>
    <col min="3" max="17" width="16.7109375" customWidth="1"/>
    <col min="18" max="18" width="17" customWidth="1"/>
    <col min="19" max="248" width="11.42578125" customWidth="1"/>
    <col min="249" max="249" width="2.7109375" customWidth="1"/>
    <col min="250" max="250" width="5.5703125" customWidth="1"/>
    <col min="251" max="251" width="14.5703125" customWidth="1"/>
    <col min="252" max="252" width="11.85546875" customWidth="1"/>
    <col min="253" max="255" width="15.7109375" customWidth="1"/>
  </cols>
  <sheetData>
    <row r="1" spans="2:18" ht="76.5" customHeight="1" x14ac:dyDescent="0.25"/>
    <row r="2" spans="2:18" ht="31.5" customHeight="1" x14ac:dyDescent="0.25"/>
    <row r="3" spans="2:18" ht="39.6" customHeight="1" x14ac:dyDescent="0.25">
      <c r="B3" s="424" t="s">
        <v>84</v>
      </c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  <c r="P3" s="424"/>
      <c r="Q3" s="424"/>
    </row>
    <row r="4" spans="2:18" ht="36.75" customHeight="1" x14ac:dyDescent="0.25">
      <c r="B4" s="421" t="s">
        <v>268</v>
      </c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</row>
    <row r="5" spans="2:18" ht="3.6" customHeight="1" x14ac:dyDescent="0.25">
      <c r="B5" s="420"/>
      <c r="C5" s="420"/>
      <c r="D5" s="420"/>
      <c r="E5" s="420"/>
      <c r="F5" s="420"/>
      <c r="G5" s="420"/>
      <c r="H5" s="420"/>
      <c r="I5" s="420"/>
      <c r="J5" s="420"/>
      <c r="K5" s="420"/>
      <c r="L5" s="420"/>
      <c r="M5" s="420"/>
    </row>
    <row r="6" spans="2:18" ht="21.75" customHeight="1" x14ac:dyDescent="0.25">
      <c r="B6" s="56" t="s">
        <v>38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Q6" s="59" t="s">
        <v>74</v>
      </c>
      <c r="R6" s="59" t="s">
        <v>75</v>
      </c>
    </row>
    <row r="7" spans="2:18" ht="20.45" customHeight="1" x14ac:dyDescent="0.25">
      <c r="B7" s="425" t="s">
        <v>51</v>
      </c>
      <c r="C7" s="425"/>
      <c r="D7" s="425"/>
      <c r="E7" s="425"/>
      <c r="F7" s="425"/>
      <c r="G7" s="425"/>
      <c r="H7" s="425"/>
      <c r="I7" s="425"/>
      <c r="J7" s="425"/>
      <c r="K7" s="425"/>
      <c r="L7" s="425"/>
      <c r="M7" s="425"/>
      <c r="N7" s="425"/>
      <c r="O7" s="425"/>
      <c r="P7" s="425"/>
      <c r="Q7" s="425"/>
    </row>
    <row r="8" spans="2:18" ht="33" customHeight="1" x14ac:dyDescent="0.25">
      <c r="B8" s="28" t="s">
        <v>40</v>
      </c>
      <c r="C8" s="28">
        <v>2007</v>
      </c>
      <c r="D8" s="28">
        <v>2008</v>
      </c>
      <c r="E8" s="28">
        <v>2009</v>
      </c>
      <c r="F8" s="28">
        <v>2010</v>
      </c>
      <c r="G8" s="28">
        <v>2011</v>
      </c>
      <c r="H8" s="28">
        <v>2012</v>
      </c>
      <c r="I8" s="28">
        <v>2013</v>
      </c>
      <c r="J8" s="28">
        <v>2014</v>
      </c>
      <c r="K8" s="28">
        <v>2015</v>
      </c>
      <c r="L8" s="28">
        <v>2016</v>
      </c>
      <c r="M8" s="28">
        <v>2017</v>
      </c>
      <c r="N8" s="28">
        <v>2018</v>
      </c>
      <c r="O8" s="28">
        <v>2019</v>
      </c>
      <c r="P8" s="28">
        <v>2020</v>
      </c>
      <c r="Q8" s="28">
        <v>2021</v>
      </c>
      <c r="R8" s="28">
        <v>2022</v>
      </c>
    </row>
    <row r="9" spans="2:18" ht="33" customHeight="1" x14ac:dyDescent="0.25">
      <c r="B9" s="117" t="s">
        <v>374</v>
      </c>
      <c r="C9" s="63">
        <v>110533</v>
      </c>
      <c r="D9" s="63">
        <v>146097</v>
      </c>
      <c r="E9" s="63">
        <v>212745</v>
      </c>
      <c r="F9" s="63">
        <v>197154</v>
      </c>
      <c r="G9" s="63">
        <v>280100</v>
      </c>
      <c r="H9" s="63">
        <v>345797</v>
      </c>
      <c r="I9" s="63">
        <v>439503</v>
      </c>
      <c r="J9" s="63">
        <v>399191</v>
      </c>
      <c r="K9" s="63">
        <v>421686</v>
      </c>
      <c r="L9" s="63">
        <v>557157</v>
      </c>
      <c r="M9" s="63">
        <v>780119</v>
      </c>
      <c r="N9" s="63">
        <v>286512</v>
      </c>
      <c r="O9" s="63">
        <v>133874</v>
      </c>
      <c r="P9" s="63">
        <v>69774</v>
      </c>
      <c r="Q9" s="63">
        <v>86388</v>
      </c>
      <c r="R9" s="63">
        <v>139829</v>
      </c>
    </row>
    <row r="10" spans="2:18" ht="33" customHeight="1" x14ac:dyDescent="0.25">
      <c r="B10" s="117" t="s">
        <v>375</v>
      </c>
      <c r="C10" s="63">
        <v>87690</v>
      </c>
      <c r="D10" s="63">
        <v>98848</v>
      </c>
      <c r="E10" s="63">
        <v>137856</v>
      </c>
      <c r="F10" s="63">
        <v>184423</v>
      </c>
      <c r="G10" s="63">
        <v>214247</v>
      </c>
      <c r="H10" s="63">
        <v>207119</v>
      </c>
      <c r="I10" s="63">
        <v>201391</v>
      </c>
      <c r="J10" s="63">
        <v>217371</v>
      </c>
      <c r="K10" s="63">
        <v>276386</v>
      </c>
      <c r="L10" s="63">
        <v>195679</v>
      </c>
      <c r="M10" s="63">
        <v>201099</v>
      </c>
      <c r="N10" s="63">
        <v>229699</v>
      </c>
      <c r="O10" s="63">
        <v>327054</v>
      </c>
      <c r="P10" s="63">
        <v>235837</v>
      </c>
      <c r="Q10" s="63">
        <v>223774</v>
      </c>
      <c r="R10" s="63">
        <v>239225</v>
      </c>
    </row>
    <row r="11" spans="2:18" ht="33" customHeight="1" x14ac:dyDescent="0.25">
      <c r="B11" s="114" t="s">
        <v>376</v>
      </c>
      <c r="C11" s="63">
        <v>39384</v>
      </c>
      <c r="D11" s="63">
        <v>31781</v>
      </c>
      <c r="E11" s="63">
        <v>99867</v>
      </c>
      <c r="F11" s="63">
        <v>105807</v>
      </c>
      <c r="G11" s="63">
        <v>109271</v>
      </c>
      <c r="H11" s="63">
        <v>82029</v>
      </c>
      <c r="I11" s="63">
        <v>133143</v>
      </c>
      <c r="J11" s="63">
        <v>129730</v>
      </c>
      <c r="K11" s="63">
        <v>184993</v>
      </c>
      <c r="L11" s="63">
        <v>109729</v>
      </c>
      <c r="M11" s="63">
        <v>95408</v>
      </c>
      <c r="N11" s="63">
        <v>112100</v>
      </c>
      <c r="O11" s="63">
        <v>209896</v>
      </c>
      <c r="P11" s="63">
        <v>130833</v>
      </c>
      <c r="Q11" s="63">
        <v>86778</v>
      </c>
      <c r="R11" s="63">
        <v>142719</v>
      </c>
    </row>
    <row r="12" spans="2:18" ht="33" customHeight="1" x14ac:dyDescent="0.25">
      <c r="B12" s="114" t="s">
        <v>377</v>
      </c>
      <c r="C12" s="63">
        <v>48306</v>
      </c>
      <c r="D12" s="63">
        <v>67067</v>
      </c>
      <c r="E12" s="63">
        <v>37989</v>
      </c>
      <c r="F12" s="63">
        <v>78616</v>
      </c>
      <c r="G12" s="63">
        <v>104976</v>
      </c>
      <c r="H12" s="63">
        <v>125090</v>
      </c>
      <c r="I12" s="63">
        <v>68248</v>
      </c>
      <c r="J12" s="63">
        <v>87641</v>
      </c>
      <c r="K12" s="63">
        <v>91393</v>
      </c>
      <c r="L12" s="63">
        <v>85950</v>
      </c>
      <c r="M12" s="63">
        <v>105691</v>
      </c>
      <c r="N12" s="63">
        <v>117599</v>
      </c>
      <c r="O12" s="63">
        <v>117158</v>
      </c>
      <c r="P12" s="63">
        <v>105004</v>
      </c>
      <c r="Q12" s="63">
        <v>136996</v>
      </c>
      <c r="R12" s="63">
        <v>96506</v>
      </c>
    </row>
    <row r="13" spans="2:18" ht="33" customHeight="1" x14ac:dyDescent="0.25">
      <c r="B13" s="75" t="s">
        <v>378</v>
      </c>
      <c r="C13" s="65">
        <v>198223</v>
      </c>
      <c r="D13" s="65">
        <v>244945</v>
      </c>
      <c r="E13" s="65">
        <v>350601</v>
      </c>
      <c r="F13" s="65">
        <v>381577</v>
      </c>
      <c r="G13" s="65">
        <v>494347</v>
      </c>
      <c r="H13" s="65">
        <v>552916</v>
      </c>
      <c r="I13" s="65">
        <v>640894</v>
      </c>
      <c r="J13" s="65">
        <v>616562</v>
      </c>
      <c r="K13" s="65">
        <v>698072</v>
      </c>
      <c r="L13" s="65">
        <v>752836</v>
      </c>
      <c r="M13" s="65">
        <v>981218</v>
      </c>
      <c r="N13" s="65">
        <v>516211</v>
      </c>
      <c r="O13" s="65">
        <v>460928</v>
      </c>
      <c r="P13" s="65">
        <v>305611</v>
      </c>
      <c r="Q13" s="65">
        <v>310162</v>
      </c>
      <c r="R13" s="65">
        <v>379054</v>
      </c>
    </row>
    <row r="14" spans="2:18" ht="33" customHeight="1" x14ac:dyDescent="0.25">
      <c r="B14" s="75" t="s">
        <v>373</v>
      </c>
      <c r="C14" s="65">
        <v>51007777</v>
      </c>
      <c r="D14" s="65">
        <v>61762635</v>
      </c>
      <c r="E14" s="65">
        <v>62519686</v>
      </c>
      <c r="F14" s="65">
        <v>69555367</v>
      </c>
      <c r="G14" s="65">
        <v>79276664</v>
      </c>
      <c r="H14" s="65">
        <v>87924544</v>
      </c>
      <c r="I14" s="65">
        <v>95129659</v>
      </c>
      <c r="J14" s="65">
        <v>101726331</v>
      </c>
      <c r="K14" s="65">
        <v>99290381</v>
      </c>
      <c r="L14" s="65">
        <v>99937696</v>
      </c>
      <c r="M14" s="65">
        <v>104295862</v>
      </c>
      <c r="N14" s="65">
        <v>107562008</v>
      </c>
      <c r="O14" s="65">
        <v>108108009</v>
      </c>
      <c r="P14" s="65">
        <v>99291124</v>
      </c>
      <c r="Q14" s="65">
        <v>106165866</v>
      </c>
      <c r="R14" s="65">
        <v>115049476</v>
      </c>
    </row>
    <row r="15" spans="2:18" ht="21.6" customHeight="1" x14ac:dyDescent="0.3">
      <c r="B15" s="95" t="s">
        <v>320</v>
      </c>
      <c r="C15" s="111"/>
      <c r="D15" s="111"/>
      <c r="E15" s="111"/>
      <c r="F15" s="111"/>
      <c r="G15" s="111"/>
      <c r="H15" s="111"/>
      <c r="I15" s="111"/>
      <c r="J15" s="111"/>
      <c r="K15" s="111"/>
      <c r="L15" s="112"/>
      <c r="M15" s="111"/>
    </row>
    <row r="16" spans="2:18" ht="15.75" customHeight="1" x14ac:dyDescent="0.25">
      <c r="B16" s="94" t="s">
        <v>361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8" ht="15.75" customHeight="1" x14ac:dyDescent="0.3">
      <c r="B17" s="95" t="s">
        <v>321</v>
      </c>
      <c r="C17" s="73"/>
      <c r="D17" s="73"/>
      <c r="E17" s="73"/>
      <c r="F17" s="73"/>
      <c r="G17" s="73"/>
      <c r="H17" s="73"/>
      <c r="I17" s="73"/>
    </row>
    <row r="18" spans="1:18" ht="15.75" customHeight="1" x14ac:dyDescent="0.3">
      <c r="B18" s="44"/>
      <c r="C18" s="118"/>
      <c r="D18" s="118"/>
      <c r="E18" s="118"/>
      <c r="H18" s="31"/>
      <c r="I18" s="31"/>
    </row>
    <row r="19" spans="1:18" ht="18" customHeight="1" x14ac:dyDescent="0.25">
      <c r="B19" s="421" t="s">
        <v>269</v>
      </c>
      <c r="C19" s="421"/>
      <c r="D19" s="421"/>
      <c r="E19" s="421"/>
      <c r="F19" s="421"/>
      <c r="G19" s="421"/>
      <c r="H19" s="421"/>
      <c r="I19" s="421"/>
      <c r="J19" s="421"/>
      <c r="K19" s="421"/>
      <c r="L19" s="421"/>
      <c r="M19" s="421"/>
      <c r="N19" s="421"/>
      <c r="O19" s="421"/>
      <c r="P19" s="421"/>
      <c r="Q19" s="421"/>
    </row>
    <row r="20" spans="1:18" x14ac:dyDescent="0.25"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</row>
    <row r="21" spans="1:18" ht="15.75" customHeight="1" x14ac:dyDescent="0.3">
      <c r="B21" s="113"/>
      <c r="C21" s="115"/>
      <c r="D21" s="115"/>
      <c r="E21" s="115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</row>
    <row r="22" spans="1:18" ht="15.75" customHeight="1" x14ac:dyDescent="0.3">
      <c r="B22" s="113"/>
      <c r="C22" s="115"/>
      <c r="D22" s="115"/>
      <c r="E22" s="115"/>
      <c r="F22" s="116"/>
      <c r="G22" s="116"/>
      <c r="H22" s="36"/>
      <c r="I22" s="36"/>
      <c r="J22" s="116"/>
      <c r="K22" s="116"/>
      <c r="L22" s="116"/>
      <c r="M22" s="116"/>
      <c r="N22" s="116"/>
      <c r="O22" s="116"/>
      <c r="P22" s="36"/>
      <c r="Q22" s="36"/>
    </row>
    <row r="23" spans="1:18" ht="15.75" customHeight="1" x14ac:dyDescent="0.3">
      <c r="A23" s="102"/>
      <c r="B23" s="113"/>
      <c r="C23" s="115"/>
      <c r="D23" s="115"/>
      <c r="E23" s="115"/>
      <c r="F23" s="116"/>
      <c r="G23" s="116"/>
      <c r="H23" s="36"/>
      <c r="I23" s="36"/>
      <c r="J23" s="116"/>
      <c r="K23" s="116"/>
      <c r="L23" s="116"/>
      <c r="M23" s="116"/>
      <c r="N23" s="116"/>
      <c r="O23" s="116"/>
      <c r="P23" s="116"/>
      <c r="Q23" s="36"/>
    </row>
    <row r="24" spans="1:18" x14ac:dyDescent="0.25">
      <c r="A24" s="102"/>
      <c r="B24" s="104"/>
      <c r="C24" s="108"/>
      <c r="D24" s="108"/>
      <c r="E24" s="108"/>
      <c r="F24" s="109"/>
      <c r="G24" s="109"/>
      <c r="H24" s="110"/>
      <c r="I24" s="110"/>
      <c r="J24" s="109"/>
      <c r="K24" s="109"/>
      <c r="L24" s="109"/>
      <c r="M24" s="109"/>
      <c r="N24" s="109"/>
      <c r="O24" s="109"/>
      <c r="P24" s="109"/>
      <c r="Q24" s="109"/>
      <c r="R24" s="6"/>
    </row>
    <row r="25" spans="1:18" x14ac:dyDescent="0.25">
      <c r="A25" s="107"/>
      <c r="B25" s="45"/>
      <c r="C25" s="45"/>
      <c r="D25" s="45"/>
      <c r="E25" s="45"/>
      <c r="F25" s="96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</row>
    <row r="26" spans="1:18" x14ac:dyDescent="0.25">
      <c r="A26" s="107"/>
      <c r="B26" s="45"/>
      <c r="C26" s="98">
        <f>C8</f>
        <v>2007</v>
      </c>
      <c r="D26" s="98">
        <f t="shared" ref="D26:R26" si="0">D8</f>
        <v>2008</v>
      </c>
      <c r="E26" s="98">
        <f t="shared" si="0"/>
        <v>2009</v>
      </c>
      <c r="F26" s="98">
        <f t="shared" si="0"/>
        <v>2010</v>
      </c>
      <c r="G26" s="98">
        <f t="shared" si="0"/>
        <v>2011</v>
      </c>
      <c r="H26" s="98">
        <f t="shared" si="0"/>
        <v>2012</v>
      </c>
      <c r="I26" s="98">
        <f t="shared" si="0"/>
        <v>2013</v>
      </c>
      <c r="J26" s="98">
        <f t="shared" si="0"/>
        <v>2014</v>
      </c>
      <c r="K26" s="98">
        <f t="shared" si="0"/>
        <v>2015</v>
      </c>
      <c r="L26" s="98">
        <f t="shared" si="0"/>
        <v>2016</v>
      </c>
      <c r="M26" s="98">
        <f t="shared" si="0"/>
        <v>2017</v>
      </c>
      <c r="N26" s="98">
        <f t="shared" si="0"/>
        <v>2018</v>
      </c>
      <c r="O26" s="98">
        <f t="shared" si="0"/>
        <v>2019</v>
      </c>
      <c r="P26" s="98">
        <f t="shared" si="0"/>
        <v>2020</v>
      </c>
      <c r="Q26" s="98">
        <f t="shared" si="0"/>
        <v>2021</v>
      </c>
      <c r="R26" s="98">
        <f t="shared" si="0"/>
        <v>2022</v>
      </c>
    </row>
    <row r="27" spans="1:18" ht="16.5" customHeight="1" x14ac:dyDescent="0.25">
      <c r="A27" s="107"/>
      <c r="B27" s="105" t="s">
        <v>174</v>
      </c>
      <c r="C27" s="97">
        <f>C13</f>
        <v>198223</v>
      </c>
      <c r="D27" s="97">
        <f t="shared" ref="D27:R27" si="1">D13</f>
        <v>244945</v>
      </c>
      <c r="E27" s="97">
        <f t="shared" si="1"/>
        <v>350601</v>
      </c>
      <c r="F27" s="97">
        <f t="shared" si="1"/>
        <v>381577</v>
      </c>
      <c r="G27" s="97">
        <f t="shared" si="1"/>
        <v>494347</v>
      </c>
      <c r="H27" s="97">
        <f t="shared" si="1"/>
        <v>552916</v>
      </c>
      <c r="I27" s="97">
        <f t="shared" si="1"/>
        <v>640894</v>
      </c>
      <c r="J27" s="97">
        <f t="shared" si="1"/>
        <v>616562</v>
      </c>
      <c r="K27" s="97">
        <f t="shared" si="1"/>
        <v>698072</v>
      </c>
      <c r="L27" s="97">
        <f t="shared" si="1"/>
        <v>752836</v>
      </c>
      <c r="M27" s="97">
        <f t="shared" si="1"/>
        <v>981218</v>
      </c>
      <c r="N27" s="97">
        <f t="shared" si="1"/>
        <v>516211</v>
      </c>
      <c r="O27" s="97">
        <f t="shared" si="1"/>
        <v>460928</v>
      </c>
      <c r="P27" s="97">
        <f t="shared" si="1"/>
        <v>305611</v>
      </c>
      <c r="Q27" s="97">
        <f t="shared" si="1"/>
        <v>310162</v>
      </c>
      <c r="R27" s="97">
        <f t="shared" si="1"/>
        <v>379054</v>
      </c>
    </row>
    <row r="28" spans="1:18" ht="16.5" customHeight="1" x14ac:dyDescent="0.25">
      <c r="A28" s="107"/>
      <c r="B28" s="105" t="s">
        <v>175</v>
      </c>
      <c r="C28" s="106">
        <f>C13/C14</f>
        <v>3.8861328930292335E-3</v>
      </c>
      <c r="D28" s="106">
        <f t="shared" ref="D28:R28" si="2">D13/D14</f>
        <v>3.9659091617447991E-3</v>
      </c>
      <c r="E28" s="106">
        <f t="shared" si="2"/>
        <v>5.6078496619448789E-3</v>
      </c>
      <c r="F28" s="106">
        <f t="shared" si="2"/>
        <v>5.4859461815505916E-3</v>
      </c>
      <c r="G28" s="106">
        <f t="shared" si="2"/>
        <v>6.2357190004867008E-3</v>
      </c>
      <c r="H28" s="106">
        <f t="shared" si="2"/>
        <v>6.2885284909751709E-3</v>
      </c>
      <c r="I28" s="106">
        <f t="shared" si="2"/>
        <v>6.7370576825046746E-3</v>
      </c>
      <c r="J28" s="106">
        <f t="shared" si="2"/>
        <v>6.0609872973792795E-3</v>
      </c>
      <c r="K28" s="106">
        <f t="shared" si="2"/>
        <v>7.030610548266503E-3</v>
      </c>
      <c r="L28" s="106">
        <f t="shared" si="2"/>
        <v>7.5330533935863402E-3</v>
      </c>
      <c r="M28" s="106">
        <f t="shared" si="2"/>
        <v>9.4080242608282957E-3</v>
      </c>
      <c r="N28" s="106">
        <f t="shared" si="2"/>
        <v>4.7991945260077327E-3</v>
      </c>
      <c r="O28" s="106">
        <f t="shared" si="2"/>
        <v>4.2635879086442155E-3</v>
      </c>
      <c r="P28" s="106">
        <f t="shared" si="2"/>
        <v>3.0779286978360725E-3</v>
      </c>
      <c r="Q28" s="106">
        <f t="shared" si="2"/>
        <v>2.9214851409962595E-3</v>
      </c>
      <c r="R28" s="106">
        <f t="shared" si="2"/>
        <v>3.2947042714040697E-3</v>
      </c>
    </row>
    <row r="29" spans="1:18" x14ac:dyDescent="0.25">
      <c r="A29" s="107"/>
      <c r="B29" s="6"/>
      <c r="C29" s="6"/>
      <c r="D29" s="6"/>
      <c r="E29" s="6"/>
      <c r="F29" s="99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</row>
    <row r="30" spans="1:18" ht="15.75" customHeight="1" x14ac:dyDescent="0.3">
      <c r="A30" s="107"/>
      <c r="B30" s="100"/>
      <c r="C30" s="101"/>
      <c r="D30" s="101"/>
      <c r="E30" s="101"/>
      <c r="F30" s="102"/>
      <c r="G30" s="102"/>
      <c r="H30" s="6"/>
      <c r="I30" s="6"/>
      <c r="J30" s="102"/>
      <c r="K30" s="102"/>
      <c r="L30" s="102"/>
      <c r="M30" s="102"/>
      <c r="N30" s="102"/>
      <c r="O30" s="102"/>
      <c r="P30" s="102"/>
      <c r="Q30" s="6"/>
      <c r="R30" s="6"/>
    </row>
    <row r="31" spans="1:18" ht="15.75" customHeight="1" x14ac:dyDescent="0.3">
      <c r="A31" s="102"/>
      <c r="B31" s="100"/>
      <c r="C31" s="101"/>
      <c r="D31" s="101"/>
      <c r="E31" s="101"/>
      <c r="F31" s="102"/>
      <c r="G31" s="102"/>
      <c r="H31" s="6"/>
      <c r="I31" s="6"/>
      <c r="J31" s="102"/>
      <c r="K31" s="102"/>
      <c r="L31" s="102"/>
      <c r="M31" s="102"/>
      <c r="N31" s="102"/>
      <c r="O31" s="102"/>
      <c r="P31" s="102"/>
    </row>
    <row r="32" spans="1:18" ht="15.75" customHeight="1" x14ac:dyDescent="0.3">
      <c r="A32" s="102"/>
      <c r="B32" s="100"/>
      <c r="C32" s="101"/>
      <c r="D32" s="101"/>
      <c r="E32" s="101"/>
      <c r="F32" s="102"/>
      <c r="G32" s="102"/>
      <c r="H32" s="6"/>
      <c r="I32" s="6"/>
      <c r="J32" s="102"/>
      <c r="K32" s="102"/>
      <c r="L32" s="102"/>
      <c r="M32" s="102"/>
      <c r="N32" s="102"/>
      <c r="O32" s="102"/>
      <c r="P32" s="102"/>
    </row>
    <row r="33" spans="1:16" ht="15.75" customHeight="1" x14ac:dyDescent="0.3">
      <c r="A33" s="102"/>
      <c r="B33" s="100"/>
      <c r="C33" s="101"/>
      <c r="D33" s="101"/>
      <c r="E33" s="101"/>
      <c r="F33" s="102"/>
      <c r="G33" s="102"/>
      <c r="H33" s="6"/>
      <c r="I33" s="6"/>
      <c r="J33" s="102"/>
      <c r="K33" s="102"/>
      <c r="L33" s="102"/>
      <c r="M33" s="102"/>
      <c r="N33" s="102"/>
      <c r="O33" s="102"/>
      <c r="P33" s="102"/>
    </row>
    <row r="34" spans="1:16" ht="15.75" customHeight="1" x14ac:dyDescent="0.3">
      <c r="A34" s="102"/>
      <c r="B34" s="100"/>
      <c r="C34" s="101"/>
      <c r="D34" s="101"/>
      <c r="E34" s="101"/>
      <c r="F34" s="102"/>
      <c r="G34" s="102"/>
      <c r="H34" s="6"/>
      <c r="I34" s="6"/>
      <c r="J34" s="102"/>
      <c r="K34" s="102"/>
      <c r="L34" s="102"/>
      <c r="M34" s="102"/>
      <c r="N34" s="102"/>
      <c r="O34" s="102"/>
      <c r="P34" s="102"/>
    </row>
    <row r="35" spans="1:16" ht="15.75" customHeight="1" x14ac:dyDescent="0.3">
      <c r="B35" s="44"/>
      <c r="C35" s="118"/>
      <c r="D35" s="118"/>
      <c r="E35" s="118"/>
      <c r="H35" s="31"/>
      <c r="I35" s="31"/>
    </row>
    <row r="36" spans="1:16" ht="15.75" customHeight="1" x14ac:dyDescent="0.3">
      <c r="B36" s="44"/>
      <c r="C36" s="118"/>
      <c r="D36" s="118"/>
      <c r="E36" s="118"/>
      <c r="H36" s="31"/>
      <c r="I36" s="31"/>
    </row>
    <row r="37" spans="1:16" ht="15.75" customHeight="1" x14ac:dyDescent="0.3">
      <c r="B37" s="44"/>
      <c r="C37" s="118"/>
      <c r="D37" s="118"/>
      <c r="E37" s="118"/>
      <c r="H37" s="31"/>
      <c r="I37" s="31"/>
    </row>
    <row r="38" spans="1:16" ht="15.75" customHeight="1" x14ac:dyDescent="0.3">
      <c r="B38" s="44"/>
      <c r="C38" s="118"/>
      <c r="D38" s="118"/>
      <c r="E38" s="118"/>
      <c r="H38" s="31"/>
      <c r="I38" s="31"/>
    </row>
    <row r="39" spans="1:16" ht="15.75" customHeight="1" x14ac:dyDescent="0.3">
      <c r="B39" s="44"/>
      <c r="C39" s="118"/>
      <c r="D39" s="118"/>
      <c r="E39" s="118"/>
      <c r="H39" s="31"/>
      <c r="I39" s="31"/>
    </row>
    <row r="40" spans="1:16" ht="15.75" customHeight="1" x14ac:dyDescent="0.3">
      <c r="B40" s="44"/>
      <c r="C40" s="118"/>
      <c r="D40" s="118"/>
      <c r="E40" s="118"/>
      <c r="H40" s="31"/>
      <c r="I40" s="31"/>
    </row>
    <row r="41" spans="1:16" ht="15.75" customHeight="1" x14ac:dyDescent="0.3">
      <c r="B41" s="44"/>
      <c r="C41" s="118"/>
      <c r="D41" s="118"/>
      <c r="E41" s="118"/>
      <c r="H41" s="31"/>
      <c r="I41" s="31"/>
    </row>
    <row r="42" spans="1:16" ht="15.75" customHeight="1" x14ac:dyDescent="0.3">
      <c r="B42" s="44"/>
      <c r="C42" s="118"/>
      <c r="D42" s="118"/>
      <c r="E42" s="118"/>
      <c r="H42" s="31"/>
      <c r="I42" s="31"/>
    </row>
    <row r="43" spans="1:16" ht="15.75" customHeight="1" x14ac:dyDescent="0.3">
      <c r="B43" s="44"/>
      <c r="C43" s="118"/>
      <c r="D43" s="118"/>
      <c r="E43" s="118"/>
      <c r="H43" s="31"/>
      <c r="I43" s="31"/>
    </row>
    <row r="44" spans="1:16" ht="15.75" customHeight="1" x14ac:dyDescent="0.3">
      <c r="B44" s="44"/>
      <c r="C44" s="118"/>
      <c r="D44" s="118"/>
      <c r="E44" s="118"/>
      <c r="H44" s="31"/>
      <c r="I44" s="31"/>
    </row>
    <row r="45" spans="1:16" ht="15.75" customHeight="1" x14ac:dyDescent="0.3">
      <c r="B45" s="44"/>
      <c r="C45" s="118"/>
      <c r="D45" s="118"/>
      <c r="E45" s="118"/>
      <c r="H45" s="31"/>
      <c r="I45" s="31"/>
    </row>
    <row r="46" spans="1:16" ht="15.75" customHeight="1" x14ac:dyDescent="0.3">
      <c r="B46" s="44"/>
      <c r="C46" s="118"/>
      <c r="D46" s="118"/>
      <c r="E46" s="118"/>
      <c r="H46" s="31"/>
      <c r="I46" s="31"/>
    </row>
    <row r="47" spans="1:16" ht="15.75" customHeight="1" x14ac:dyDescent="0.3">
      <c r="B47" s="44"/>
      <c r="C47" s="118"/>
      <c r="D47" s="118"/>
      <c r="E47" s="118"/>
      <c r="H47" s="31"/>
      <c r="I47" s="31"/>
    </row>
    <row r="50" spans="1:18" ht="18" customHeight="1" x14ac:dyDescent="0.25">
      <c r="B50" s="421" t="s">
        <v>322</v>
      </c>
      <c r="C50" s="421"/>
      <c r="D50" s="421"/>
      <c r="E50" s="421"/>
      <c r="F50" s="421"/>
      <c r="G50" s="421"/>
      <c r="H50" s="421"/>
      <c r="I50" s="421"/>
      <c r="J50" s="421"/>
      <c r="K50" s="421"/>
      <c r="L50" s="421"/>
      <c r="M50" s="421"/>
      <c r="N50" s="421"/>
      <c r="O50" s="421"/>
      <c r="P50" s="421"/>
      <c r="Q50" s="421"/>
    </row>
    <row r="51" spans="1:18" x14ac:dyDescent="0.25"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</row>
    <row r="52" spans="1:18" x14ac:dyDescent="0.25">
      <c r="A52" s="6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</row>
    <row r="53" spans="1:18" x14ac:dyDescent="0.25">
      <c r="A53" s="6"/>
      <c r="B53" s="45"/>
      <c r="C53" s="49">
        <f t="shared" ref="B53:R54" si="3">C8</f>
        <v>2007</v>
      </c>
      <c r="D53" s="49">
        <f t="shared" si="3"/>
        <v>2008</v>
      </c>
      <c r="E53" s="49">
        <f t="shared" si="3"/>
        <v>2009</v>
      </c>
      <c r="F53" s="49">
        <f t="shared" si="3"/>
        <v>2010</v>
      </c>
      <c r="G53" s="49">
        <f t="shared" si="3"/>
        <v>2011</v>
      </c>
      <c r="H53" s="49">
        <f t="shared" si="3"/>
        <v>2012</v>
      </c>
      <c r="I53" s="49">
        <f t="shared" si="3"/>
        <v>2013</v>
      </c>
      <c r="J53" s="49">
        <f t="shared" si="3"/>
        <v>2014</v>
      </c>
      <c r="K53" s="49">
        <f t="shared" si="3"/>
        <v>2015</v>
      </c>
      <c r="L53" s="49">
        <f t="shared" si="3"/>
        <v>2016</v>
      </c>
      <c r="M53" s="49">
        <f t="shared" si="3"/>
        <v>2017</v>
      </c>
      <c r="N53" s="49">
        <f t="shared" si="3"/>
        <v>2018</v>
      </c>
      <c r="O53" s="49">
        <f t="shared" si="3"/>
        <v>2019</v>
      </c>
      <c r="P53" s="49">
        <f t="shared" si="3"/>
        <v>2020</v>
      </c>
      <c r="Q53" s="49">
        <f t="shared" si="3"/>
        <v>2021</v>
      </c>
      <c r="R53" s="49">
        <f t="shared" si="3"/>
        <v>2022</v>
      </c>
    </row>
    <row r="54" spans="1:18" x14ac:dyDescent="0.25">
      <c r="A54" s="6"/>
      <c r="B54" s="76" t="str">
        <f t="shared" si="3"/>
        <v xml:space="preserve"> Formación bruta de capital fijo público</v>
      </c>
      <c r="C54" s="76">
        <f>C9</f>
        <v>110533</v>
      </c>
      <c r="D54" s="76">
        <f t="shared" ref="D54:R54" si="4">D9</f>
        <v>146097</v>
      </c>
      <c r="E54" s="76">
        <f t="shared" si="4"/>
        <v>212745</v>
      </c>
      <c r="F54" s="76">
        <f t="shared" si="4"/>
        <v>197154</v>
      </c>
      <c r="G54" s="76">
        <f t="shared" si="4"/>
        <v>280100</v>
      </c>
      <c r="H54" s="76">
        <f t="shared" si="4"/>
        <v>345797</v>
      </c>
      <c r="I54" s="76">
        <f t="shared" si="4"/>
        <v>439503</v>
      </c>
      <c r="J54" s="76">
        <f t="shared" si="4"/>
        <v>399191</v>
      </c>
      <c r="K54" s="76">
        <f t="shared" si="4"/>
        <v>421686</v>
      </c>
      <c r="L54" s="76">
        <f t="shared" si="4"/>
        <v>557157</v>
      </c>
      <c r="M54" s="76">
        <f t="shared" si="4"/>
        <v>780119</v>
      </c>
      <c r="N54" s="76">
        <f t="shared" si="4"/>
        <v>286512</v>
      </c>
      <c r="O54" s="76">
        <f t="shared" si="4"/>
        <v>133874</v>
      </c>
      <c r="P54" s="76">
        <f t="shared" si="4"/>
        <v>69774</v>
      </c>
      <c r="Q54" s="76">
        <f t="shared" si="4"/>
        <v>86388</v>
      </c>
      <c r="R54" s="76">
        <f t="shared" si="4"/>
        <v>139829</v>
      </c>
    </row>
    <row r="55" spans="1:18" x14ac:dyDescent="0.25">
      <c r="A55" s="6"/>
      <c r="B55" s="76" t="str">
        <f>B10</f>
        <v xml:space="preserve"> Formación bruta de capital fijo privado</v>
      </c>
      <c r="C55" s="76">
        <f>C11</f>
        <v>39384</v>
      </c>
      <c r="D55" s="76">
        <f t="shared" ref="D55:R55" si="5">D11</f>
        <v>31781</v>
      </c>
      <c r="E55" s="76">
        <f t="shared" si="5"/>
        <v>99867</v>
      </c>
      <c r="F55" s="76">
        <f t="shared" si="5"/>
        <v>105807</v>
      </c>
      <c r="G55" s="76">
        <f t="shared" si="5"/>
        <v>109271</v>
      </c>
      <c r="H55" s="76">
        <f t="shared" si="5"/>
        <v>82029</v>
      </c>
      <c r="I55" s="76">
        <f t="shared" si="5"/>
        <v>133143</v>
      </c>
      <c r="J55" s="76">
        <f t="shared" si="5"/>
        <v>129730</v>
      </c>
      <c r="K55" s="76">
        <f t="shared" si="5"/>
        <v>184993</v>
      </c>
      <c r="L55" s="76">
        <f t="shared" si="5"/>
        <v>109729</v>
      </c>
      <c r="M55" s="76">
        <f t="shared" si="5"/>
        <v>95408</v>
      </c>
      <c r="N55" s="76">
        <f t="shared" si="5"/>
        <v>112100</v>
      </c>
      <c r="O55" s="76">
        <f t="shared" si="5"/>
        <v>209896</v>
      </c>
      <c r="P55" s="76">
        <f t="shared" si="5"/>
        <v>130833</v>
      </c>
      <c r="Q55" s="76">
        <f t="shared" si="5"/>
        <v>86778</v>
      </c>
      <c r="R55" s="76">
        <f t="shared" si="5"/>
        <v>142719</v>
      </c>
    </row>
    <row r="56" spans="1:18" x14ac:dyDescent="0.25">
      <c r="A56" s="6"/>
      <c r="B56" s="76" t="str">
        <f>B13</f>
        <v xml:space="preserve"> Formación bruta de capital fijo total*</v>
      </c>
      <c r="C56" s="76">
        <f>C55+C54</f>
        <v>149917</v>
      </c>
      <c r="D56" s="76">
        <f t="shared" ref="D56:R56" si="6">D55+D54</f>
        <v>177878</v>
      </c>
      <c r="E56" s="76">
        <f t="shared" si="6"/>
        <v>312612</v>
      </c>
      <c r="F56" s="76">
        <f t="shared" si="6"/>
        <v>302961</v>
      </c>
      <c r="G56" s="76">
        <f t="shared" si="6"/>
        <v>389371</v>
      </c>
      <c r="H56" s="76">
        <f t="shared" si="6"/>
        <v>427826</v>
      </c>
      <c r="I56" s="76">
        <f t="shared" si="6"/>
        <v>572646</v>
      </c>
      <c r="J56" s="76">
        <f t="shared" si="6"/>
        <v>528921</v>
      </c>
      <c r="K56" s="76">
        <f t="shared" si="6"/>
        <v>606679</v>
      </c>
      <c r="L56" s="76">
        <f t="shared" si="6"/>
        <v>666886</v>
      </c>
      <c r="M56" s="76">
        <f t="shared" si="6"/>
        <v>875527</v>
      </c>
      <c r="N56" s="76">
        <f t="shared" si="6"/>
        <v>398612</v>
      </c>
      <c r="O56" s="76">
        <f t="shared" si="6"/>
        <v>343770</v>
      </c>
      <c r="P56" s="76">
        <f t="shared" si="6"/>
        <v>200607</v>
      </c>
      <c r="Q56" s="76">
        <f t="shared" si="6"/>
        <v>173166</v>
      </c>
      <c r="R56" s="76">
        <f t="shared" si="6"/>
        <v>282548</v>
      </c>
    </row>
    <row r="57" spans="1:18" x14ac:dyDescent="0.25">
      <c r="A57" s="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45"/>
    </row>
    <row r="58" spans="1:18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</row>
    <row r="59" spans="1:18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</row>
    <row r="60" spans="1:18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</row>
    <row r="61" spans="1:18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</row>
    <row r="62" spans="1:18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</row>
    <row r="63" spans="1:18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</row>
    <row r="76" spans="2:2" ht="15.75" customHeight="1" x14ac:dyDescent="0.3">
      <c r="B76" s="89" t="s">
        <v>319</v>
      </c>
    </row>
    <row r="77" spans="2:2" ht="15.75" customHeight="1" x14ac:dyDescent="0.3">
      <c r="B77" s="44" t="s">
        <v>56</v>
      </c>
    </row>
  </sheetData>
  <sheetProtection selectLockedCells="1" selectUnlockedCells="1"/>
  <mergeCells count="6">
    <mergeCell ref="B50:Q50"/>
    <mergeCell ref="B3:Q3"/>
    <mergeCell ref="B4:Q4"/>
    <mergeCell ref="B5:M5"/>
    <mergeCell ref="B7:Q7"/>
    <mergeCell ref="B19:Q19"/>
  </mergeCells>
  <hyperlinks>
    <hyperlink ref="B6" location="Indice!A1" display="Índice"/>
    <hyperlink ref="R6" location="'2.1_FINANC SECT'!A1" display="Siguiente"/>
    <hyperlink ref="Q6" location="'1.2_GNS_ESTRUC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showGridLines="0" zoomScale="60" zoomScaleNormal="60" zoomScaleSheetLayoutView="100" workbookViewId="0">
      <pane ySplit="6" topLeftCell="A7" activePane="bottomLeft" state="frozen"/>
      <selection pane="bottomLeft" activeCell="R6" sqref="R6"/>
    </sheetView>
  </sheetViews>
  <sheetFormatPr baseColWidth="10" defaultRowHeight="15" x14ac:dyDescent="0.25"/>
  <cols>
    <col min="1" max="1" width="2" customWidth="1"/>
    <col min="2" max="2" width="52.85546875" customWidth="1"/>
    <col min="3" max="7" width="15.28515625" customWidth="1"/>
    <col min="8" max="8" width="16.140625" customWidth="1"/>
    <col min="9" max="10" width="15.7109375" customWidth="1"/>
    <col min="11" max="12" width="15.28515625" customWidth="1"/>
    <col min="13" max="13" width="16.140625" customWidth="1"/>
    <col min="14" max="14" width="15.28515625" customWidth="1"/>
    <col min="15" max="15" width="15.85546875" customWidth="1"/>
    <col min="16" max="16" width="15.42578125" customWidth="1"/>
    <col min="17" max="17" width="15.28515625" customWidth="1"/>
    <col min="18" max="18" width="15.140625" customWidth="1"/>
    <col min="19" max="248" width="11.42578125" customWidth="1"/>
    <col min="249" max="249" width="2.7109375" customWidth="1"/>
    <col min="250" max="250" width="5.5703125" customWidth="1"/>
    <col min="251" max="251" width="14.5703125" customWidth="1"/>
    <col min="252" max="252" width="11.85546875" customWidth="1"/>
    <col min="253" max="255" width="15.7109375" customWidth="1"/>
  </cols>
  <sheetData>
    <row r="1" spans="2:28" ht="73.5" customHeight="1" x14ac:dyDescent="0.25"/>
    <row r="2" spans="2:28" ht="21" customHeight="1" x14ac:dyDescent="0.25"/>
    <row r="3" spans="2:28" ht="36" customHeight="1" x14ac:dyDescent="0.25">
      <c r="B3" s="423" t="s">
        <v>85</v>
      </c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3"/>
      <c r="O3" s="423"/>
      <c r="P3" s="423"/>
      <c r="Q3" s="423"/>
    </row>
    <row r="4" spans="2:28" ht="37.15" customHeight="1" x14ac:dyDescent="0.25">
      <c r="B4" s="421" t="s">
        <v>270</v>
      </c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</row>
    <row r="5" spans="2:28" ht="1.9" customHeight="1" x14ac:dyDescent="0.25">
      <c r="B5" s="420"/>
      <c r="C5" s="420"/>
      <c r="D5" s="420"/>
      <c r="E5" s="420"/>
      <c r="F5" s="420"/>
      <c r="G5" s="420"/>
      <c r="H5" s="420"/>
      <c r="I5" s="420"/>
      <c r="J5" s="420"/>
      <c r="K5" s="420"/>
      <c r="L5" s="420"/>
      <c r="M5" s="420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</row>
    <row r="6" spans="2:28" ht="21.75" customHeight="1" x14ac:dyDescent="0.25">
      <c r="B6" s="56" t="s">
        <v>38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Q6" s="59" t="s">
        <v>74</v>
      </c>
      <c r="R6" s="59" t="s">
        <v>75</v>
      </c>
    </row>
    <row r="7" spans="2:28" ht="27" customHeight="1" x14ac:dyDescent="0.25">
      <c r="B7" s="422" t="s">
        <v>52</v>
      </c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2"/>
      <c r="N7" s="422"/>
      <c r="O7" s="422"/>
      <c r="P7" s="422"/>
      <c r="Q7" s="422"/>
    </row>
    <row r="8" spans="2:28" ht="33" customHeight="1" x14ac:dyDescent="0.25">
      <c r="B8" s="28" t="s">
        <v>40</v>
      </c>
      <c r="C8" s="28">
        <v>2007</v>
      </c>
      <c r="D8" s="28">
        <v>2008</v>
      </c>
      <c r="E8" s="28">
        <v>2009</v>
      </c>
      <c r="F8" s="28">
        <v>2010</v>
      </c>
      <c r="G8" s="28">
        <v>2011</v>
      </c>
      <c r="H8" s="28">
        <v>2012</v>
      </c>
      <c r="I8" s="28">
        <v>2013</v>
      </c>
      <c r="J8" s="28">
        <v>2014</v>
      </c>
      <c r="K8" s="28">
        <v>2015</v>
      </c>
      <c r="L8" s="28">
        <v>2016</v>
      </c>
      <c r="M8" s="28">
        <v>2017</v>
      </c>
      <c r="N8" s="28">
        <v>2018</v>
      </c>
      <c r="O8" s="28">
        <v>2019</v>
      </c>
      <c r="P8" s="28">
        <v>2020</v>
      </c>
      <c r="Q8" s="28">
        <v>2021</v>
      </c>
      <c r="R8" s="28">
        <v>2022</v>
      </c>
    </row>
    <row r="9" spans="2:28" ht="33" customHeight="1" x14ac:dyDescent="0.25">
      <c r="B9" s="124" t="s">
        <v>372</v>
      </c>
      <c r="C9" s="65">
        <v>1320103</v>
      </c>
      <c r="D9" s="65">
        <v>1587685</v>
      </c>
      <c r="E9" s="65">
        <v>1842845</v>
      </c>
      <c r="F9" s="65">
        <v>2263057</v>
      </c>
      <c r="G9" s="65">
        <v>2579112</v>
      </c>
      <c r="H9" s="65">
        <v>3203214</v>
      </c>
      <c r="I9" s="65">
        <v>4297570</v>
      </c>
      <c r="J9" s="65">
        <v>4244872</v>
      </c>
      <c r="K9" s="65">
        <v>4469209</v>
      </c>
      <c r="L9" s="65">
        <v>5153966</v>
      </c>
      <c r="M9" s="65">
        <v>5651741</v>
      </c>
      <c r="N9" s="65">
        <v>5784812</v>
      </c>
      <c r="O9" s="65">
        <v>5554190</v>
      </c>
      <c r="P9" s="65">
        <v>4693192</v>
      </c>
      <c r="Q9" s="65">
        <v>4828842</v>
      </c>
      <c r="R9" s="65">
        <v>4924147</v>
      </c>
    </row>
    <row r="10" spans="2:28" ht="33" customHeight="1" x14ac:dyDescent="0.25">
      <c r="B10" s="123" t="s">
        <v>366</v>
      </c>
      <c r="C10" s="63">
        <v>734138</v>
      </c>
      <c r="D10" s="63">
        <v>879523</v>
      </c>
      <c r="E10" s="63">
        <v>939744</v>
      </c>
      <c r="F10" s="63">
        <v>1132035</v>
      </c>
      <c r="G10" s="63">
        <v>1305618</v>
      </c>
      <c r="H10" s="63">
        <v>1711467</v>
      </c>
      <c r="I10" s="63">
        <v>2189193</v>
      </c>
      <c r="J10" s="63">
        <v>2435538</v>
      </c>
      <c r="K10" s="63">
        <v>2509802</v>
      </c>
      <c r="L10" s="63">
        <v>2538832</v>
      </c>
      <c r="M10" s="63">
        <v>2922690</v>
      </c>
      <c r="N10" s="63">
        <v>3031134</v>
      </c>
      <c r="O10" s="63">
        <v>2796314</v>
      </c>
      <c r="P10" s="63">
        <v>2593384</v>
      </c>
      <c r="Q10" s="63">
        <v>2909623</v>
      </c>
      <c r="R10" s="63">
        <v>2843675</v>
      </c>
    </row>
    <row r="11" spans="2:28" ht="33" customHeight="1" x14ac:dyDescent="0.25">
      <c r="B11" s="123" t="s">
        <v>367</v>
      </c>
      <c r="C11" s="63">
        <v>54056</v>
      </c>
      <c r="D11" s="63">
        <v>63354</v>
      </c>
      <c r="E11" s="63">
        <v>72218</v>
      </c>
      <c r="F11" s="63">
        <v>67088</v>
      </c>
      <c r="G11" s="63">
        <v>58492</v>
      </c>
      <c r="H11" s="63">
        <v>68202</v>
      </c>
      <c r="I11" s="63">
        <v>71708</v>
      </c>
      <c r="J11" s="63">
        <v>45056</v>
      </c>
      <c r="K11" s="63">
        <v>38463</v>
      </c>
      <c r="L11" s="63">
        <v>40795</v>
      </c>
      <c r="M11" s="63">
        <v>40908</v>
      </c>
      <c r="N11" s="63">
        <v>49421</v>
      </c>
      <c r="O11" s="63">
        <v>52353</v>
      </c>
      <c r="P11" s="63">
        <v>64193</v>
      </c>
      <c r="Q11" s="63">
        <v>68678</v>
      </c>
      <c r="R11" s="63">
        <v>65810</v>
      </c>
    </row>
    <row r="12" spans="2:28" ht="33" customHeight="1" x14ac:dyDescent="0.25">
      <c r="B12" s="123" t="s">
        <v>379</v>
      </c>
      <c r="C12" s="63">
        <v>531909</v>
      </c>
      <c r="D12" s="63">
        <v>644808</v>
      </c>
      <c r="E12" s="63">
        <v>830883</v>
      </c>
      <c r="F12" s="63">
        <v>1063934</v>
      </c>
      <c r="G12" s="63">
        <v>1215002</v>
      </c>
      <c r="H12" s="63">
        <v>1423545</v>
      </c>
      <c r="I12" s="63">
        <v>2036669</v>
      </c>
      <c r="J12" s="63">
        <v>1764278</v>
      </c>
      <c r="K12" s="63">
        <v>1920944</v>
      </c>
      <c r="L12" s="63">
        <v>2574339</v>
      </c>
      <c r="M12" s="63">
        <v>2688143</v>
      </c>
      <c r="N12" s="63">
        <v>2704257</v>
      </c>
      <c r="O12" s="63">
        <v>2705523</v>
      </c>
      <c r="P12" s="63">
        <v>2035615</v>
      </c>
      <c r="Q12" s="63">
        <v>1850541</v>
      </c>
      <c r="R12" s="63">
        <v>2014662</v>
      </c>
    </row>
    <row r="13" spans="2:28" ht="33" customHeight="1" x14ac:dyDescent="0.25">
      <c r="B13" s="93" t="s">
        <v>365</v>
      </c>
      <c r="C13" s="65">
        <v>838638</v>
      </c>
      <c r="D13" s="65">
        <v>1005624</v>
      </c>
      <c r="E13" s="65">
        <v>1142268</v>
      </c>
      <c r="F13" s="65">
        <v>1314333</v>
      </c>
      <c r="G13" s="65">
        <v>1631496</v>
      </c>
      <c r="H13" s="65">
        <v>1777069</v>
      </c>
      <c r="I13" s="65">
        <v>1908991</v>
      </c>
      <c r="J13" s="65">
        <v>2190162</v>
      </c>
      <c r="K13" s="65">
        <v>2305821</v>
      </c>
      <c r="L13" s="65">
        <v>2354830</v>
      </c>
      <c r="M13" s="65">
        <v>2173144</v>
      </c>
      <c r="N13" s="65">
        <v>2270616</v>
      </c>
      <c r="O13" s="65">
        <v>2470507</v>
      </c>
      <c r="P13" s="65">
        <v>2539070</v>
      </c>
      <c r="Q13" s="65">
        <v>2855761</v>
      </c>
      <c r="R13" s="65">
        <v>2983488</v>
      </c>
    </row>
    <row r="14" spans="2:28" ht="33" customHeight="1" x14ac:dyDescent="0.25">
      <c r="B14" s="123" t="s">
        <v>380</v>
      </c>
      <c r="C14" s="63">
        <v>515181</v>
      </c>
      <c r="D14" s="63">
        <v>648320</v>
      </c>
      <c r="E14" s="63">
        <v>718775</v>
      </c>
      <c r="F14" s="63">
        <v>941461</v>
      </c>
      <c r="G14" s="63">
        <v>1174752</v>
      </c>
      <c r="H14" s="63">
        <v>1358842</v>
      </c>
      <c r="I14" s="63">
        <v>1572380</v>
      </c>
      <c r="J14" s="63">
        <v>1760039</v>
      </c>
      <c r="K14" s="63">
        <v>1947100</v>
      </c>
      <c r="L14" s="63">
        <v>1866831</v>
      </c>
      <c r="M14" s="63">
        <v>1787966</v>
      </c>
      <c r="N14" s="63">
        <v>1851488</v>
      </c>
      <c r="O14" s="63">
        <v>2025812</v>
      </c>
      <c r="P14" s="63">
        <v>2100584</v>
      </c>
      <c r="Q14" s="63">
        <v>2366871</v>
      </c>
      <c r="R14" s="63">
        <v>2396004</v>
      </c>
    </row>
    <row r="15" spans="2:28" ht="33" customHeight="1" x14ac:dyDescent="0.25">
      <c r="B15" s="123" t="s">
        <v>381</v>
      </c>
      <c r="C15" s="63">
        <v>192673</v>
      </c>
      <c r="D15" s="63">
        <v>215574</v>
      </c>
      <c r="E15" s="63">
        <v>244459</v>
      </c>
      <c r="F15" s="63">
        <v>174540</v>
      </c>
      <c r="G15" s="63">
        <v>242612</v>
      </c>
      <c r="H15" s="63">
        <v>269489</v>
      </c>
      <c r="I15" s="63">
        <v>153551</v>
      </c>
      <c r="J15" s="63">
        <v>130552</v>
      </c>
      <c r="K15" s="63">
        <v>142242</v>
      </c>
      <c r="L15" s="63">
        <v>207756</v>
      </c>
      <c r="M15" s="63">
        <v>144545</v>
      </c>
      <c r="N15" s="63">
        <v>144468</v>
      </c>
      <c r="O15" s="63">
        <v>143977</v>
      </c>
      <c r="P15" s="63">
        <v>115046</v>
      </c>
      <c r="Q15" s="63">
        <v>135060</v>
      </c>
      <c r="R15" s="63">
        <v>142634</v>
      </c>
    </row>
    <row r="16" spans="2:28" ht="33" customHeight="1" x14ac:dyDescent="0.25">
      <c r="B16" s="123" t="s">
        <v>382</v>
      </c>
      <c r="C16" s="63">
        <v>130784</v>
      </c>
      <c r="D16" s="63">
        <v>141730</v>
      </c>
      <c r="E16" s="63">
        <v>179034</v>
      </c>
      <c r="F16" s="63">
        <v>198332</v>
      </c>
      <c r="G16" s="63">
        <v>214132</v>
      </c>
      <c r="H16" s="63">
        <v>148738</v>
      </c>
      <c r="I16" s="63">
        <v>183060</v>
      </c>
      <c r="J16" s="63">
        <v>299571</v>
      </c>
      <c r="K16" s="63">
        <v>216479</v>
      </c>
      <c r="L16" s="63">
        <v>280243</v>
      </c>
      <c r="M16" s="63">
        <v>240633</v>
      </c>
      <c r="N16" s="63">
        <v>274660</v>
      </c>
      <c r="O16" s="63">
        <v>300718</v>
      </c>
      <c r="P16" s="63">
        <v>323440</v>
      </c>
      <c r="Q16" s="63">
        <v>353830</v>
      </c>
      <c r="R16" s="63">
        <v>444850</v>
      </c>
    </row>
    <row r="17" spans="1:18" ht="33" customHeight="1" x14ac:dyDescent="0.25">
      <c r="B17" s="93" t="s">
        <v>383</v>
      </c>
      <c r="C17" s="65">
        <v>2158741</v>
      </c>
      <c r="D17" s="65">
        <v>2593309</v>
      </c>
      <c r="E17" s="65">
        <v>2985113</v>
      </c>
      <c r="F17" s="65">
        <v>3577390</v>
      </c>
      <c r="G17" s="65">
        <v>4210608</v>
      </c>
      <c r="H17" s="65">
        <v>4980283</v>
      </c>
      <c r="I17" s="65">
        <v>6206561</v>
      </c>
      <c r="J17" s="65">
        <v>6435034</v>
      </c>
      <c r="K17" s="65">
        <v>6775030</v>
      </c>
      <c r="L17" s="65">
        <v>7508796</v>
      </c>
      <c r="M17" s="65">
        <v>7824885</v>
      </c>
      <c r="N17" s="65">
        <v>8055428</v>
      </c>
      <c r="O17" s="65">
        <v>8024697</v>
      </c>
      <c r="P17" s="65">
        <v>7232262</v>
      </c>
      <c r="Q17" s="65">
        <v>7684603</v>
      </c>
      <c r="R17" s="65">
        <v>7907635</v>
      </c>
    </row>
    <row r="18" spans="1:18" ht="7.5" customHeight="1" x14ac:dyDescent="0.25">
      <c r="B18" s="125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</row>
    <row r="19" spans="1:18" ht="15.75" customHeight="1" x14ac:dyDescent="0.3">
      <c r="B19" s="89" t="s">
        <v>319</v>
      </c>
      <c r="C19" s="73"/>
      <c r="D19" s="73"/>
      <c r="E19" s="73"/>
      <c r="F19" s="73"/>
      <c r="G19" s="73"/>
      <c r="H19" s="73"/>
      <c r="I19" s="73"/>
    </row>
    <row r="20" spans="1:18" x14ac:dyDescent="0.25">
      <c r="B20" s="74"/>
      <c r="C20" s="73"/>
      <c r="D20" s="73"/>
      <c r="E20" s="73"/>
      <c r="F20" s="73"/>
      <c r="G20" s="73"/>
      <c r="H20" s="73"/>
      <c r="I20" s="73"/>
    </row>
    <row r="21" spans="1:18" x14ac:dyDescent="0.25">
      <c r="B21" s="74"/>
      <c r="C21" s="73"/>
      <c r="D21" s="73"/>
      <c r="E21" s="73"/>
      <c r="F21" s="73"/>
      <c r="G21" s="73"/>
      <c r="H21" s="73"/>
      <c r="I21" s="73"/>
    </row>
    <row r="22" spans="1:18" ht="21.75" customHeight="1" x14ac:dyDescent="0.25">
      <c r="B22" s="421" t="s">
        <v>271</v>
      </c>
      <c r="C22" s="421"/>
      <c r="D22" s="421"/>
      <c r="E22" s="421"/>
      <c r="F22" s="421"/>
      <c r="G22" s="421"/>
      <c r="H22" s="421"/>
      <c r="I22" s="421"/>
      <c r="J22" s="421"/>
      <c r="K22" s="421"/>
      <c r="L22" s="421"/>
      <c r="M22" s="421"/>
      <c r="N22" s="421"/>
      <c r="O22" s="421"/>
      <c r="P22" s="421"/>
      <c r="Q22" s="421"/>
      <c r="R22" s="119"/>
    </row>
    <row r="23" spans="1:18" ht="19.5" customHeight="1" x14ac:dyDescent="0.25">
      <c r="B23" s="120"/>
      <c r="C23" s="121"/>
      <c r="D23" s="121"/>
      <c r="E23" s="121"/>
      <c r="F23" s="121"/>
      <c r="G23" s="121"/>
      <c r="H23" s="121"/>
      <c r="I23" s="121"/>
      <c r="J23" s="122"/>
      <c r="K23" s="122"/>
      <c r="L23" s="122"/>
      <c r="M23" s="122"/>
      <c r="N23" s="122"/>
      <c r="O23" s="122"/>
      <c r="P23" s="122"/>
      <c r="Q23" s="119"/>
      <c r="R23" s="119"/>
    </row>
    <row r="24" spans="1:18" ht="19.5" customHeight="1" x14ac:dyDescent="0.25">
      <c r="B24" s="77"/>
      <c r="C24" s="47"/>
      <c r="D24" s="47"/>
      <c r="E24" s="47"/>
      <c r="F24" s="47"/>
      <c r="G24" s="47"/>
      <c r="H24" s="47"/>
      <c r="I24" s="47"/>
      <c r="J24" s="36"/>
      <c r="K24" s="36"/>
      <c r="L24" s="36"/>
      <c r="M24" s="36"/>
      <c r="N24" s="36"/>
      <c r="O24" s="36"/>
      <c r="P24" s="36"/>
      <c r="Q24" s="36"/>
      <c r="R24" s="36"/>
    </row>
    <row r="25" spans="1:18" ht="19.5" customHeight="1" x14ac:dyDescent="0.25">
      <c r="A25" s="45"/>
      <c r="B25" s="60"/>
      <c r="C25" s="51">
        <f t="shared" ref="C25:O25" si="0">+C8</f>
        <v>2007</v>
      </c>
      <c r="D25" s="51">
        <f t="shared" si="0"/>
        <v>2008</v>
      </c>
      <c r="E25" s="51">
        <f t="shared" si="0"/>
        <v>2009</v>
      </c>
      <c r="F25" s="51">
        <f t="shared" si="0"/>
        <v>2010</v>
      </c>
      <c r="G25" s="51">
        <f t="shared" si="0"/>
        <v>2011</v>
      </c>
      <c r="H25" s="51">
        <f t="shared" si="0"/>
        <v>2012</v>
      </c>
      <c r="I25" s="51">
        <f t="shared" si="0"/>
        <v>2013</v>
      </c>
      <c r="J25" s="51">
        <f t="shared" si="0"/>
        <v>2014</v>
      </c>
      <c r="K25" s="51">
        <f t="shared" si="0"/>
        <v>2015</v>
      </c>
      <c r="L25" s="51">
        <f t="shared" si="0"/>
        <v>2016</v>
      </c>
      <c r="M25" s="51">
        <f t="shared" si="0"/>
        <v>2017</v>
      </c>
      <c r="N25" s="51">
        <f t="shared" si="0"/>
        <v>2018</v>
      </c>
      <c r="O25" s="51">
        <f t="shared" si="0"/>
        <v>2019</v>
      </c>
      <c r="P25" s="51">
        <f t="shared" ref="P25:R25" si="1">+P8</f>
        <v>2020</v>
      </c>
      <c r="Q25" s="51">
        <f t="shared" si="1"/>
        <v>2021</v>
      </c>
      <c r="R25" s="51">
        <f t="shared" si="1"/>
        <v>2022</v>
      </c>
    </row>
    <row r="26" spans="1:18" ht="19.5" customHeight="1" x14ac:dyDescent="0.3">
      <c r="A26" s="45"/>
      <c r="B26" s="52" t="str">
        <f>+B9</f>
        <v>Sector público</v>
      </c>
      <c r="C26" s="46">
        <f>+C9</f>
        <v>1320103</v>
      </c>
      <c r="D26" s="46">
        <f t="shared" ref="D26:R26" si="2">+D9</f>
        <v>1587685</v>
      </c>
      <c r="E26" s="46">
        <f t="shared" si="2"/>
        <v>1842845</v>
      </c>
      <c r="F26" s="46">
        <f t="shared" si="2"/>
        <v>2263057</v>
      </c>
      <c r="G26" s="46">
        <f t="shared" si="2"/>
        <v>2579112</v>
      </c>
      <c r="H26" s="46">
        <f t="shared" si="2"/>
        <v>3203214</v>
      </c>
      <c r="I26" s="46">
        <f t="shared" si="2"/>
        <v>4297570</v>
      </c>
      <c r="J26" s="46">
        <f t="shared" si="2"/>
        <v>4244872</v>
      </c>
      <c r="K26" s="46">
        <f t="shared" si="2"/>
        <v>4469209</v>
      </c>
      <c r="L26" s="46">
        <f t="shared" si="2"/>
        <v>5153966</v>
      </c>
      <c r="M26" s="46">
        <f t="shared" si="2"/>
        <v>5651741</v>
      </c>
      <c r="N26" s="46">
        <f t="shared" si="2"/>
        <v>5784812</v>
      </c>
      <c r="O26" s="46">
        <f t="shared" si="2"/>
        <v>5554190</v>
      </c>
      <c r="P26" s="46">
        <f t="shared" si="2"/>
        <v>4693192</v>
      </c>
      <c r="Q26" s="46">
        <f t="shared" si="2"/>
        <v>4828842</v>
      </c>
      <c r="R26" s="46">
        <f t="shared" si="2"/>
        <v>4924147</v>
      </c>
    </row>
    <row r="27" spans="1:18" ht="19.149999999999999" customHeight="1" x14ac:dyDescent="0.3">
      <c r="A27" s="45"/>
      <c r="B27" s="52" t="str">
        <f>+B13</f>
        <v>Sector privado</v>
      </c>
      <c r="C27" s="46">
        <f>+C13</f>
        <v>838638</v>
      </c>
      <c r="D27" s="46">
        <f t="shared" ref="D27:R27" si="3">+D13</f>
        <v>1005624</v>
      </c>
      <c r="E27" s="46">
        <f t="shared" si="3"/>
        <v>1142268</v>
      </c>
      <c r="F27" s="46">
        <f t="shared" si="3"/>
        <v>1314333</v>
      </c>
      <c r="G27" s="46">
        <f t="shared" si="3"/>
        <v>1631496</v>
      </c>
      <c r="H27" s="46">
        <f t="shared" si="3"/>
        <v>1777069</v>
      </c>
      <c r="I27" s="46">
        <f t="shared" si="3"/>
        <v>1908991</v>
      </c>
      <c r="J27" s="46">
        <f t="shared" si="3"/>
        <v>2190162</v>
      </c>
      <c r="K27" s="46">
        <f t="shared" si="3"/>
        <v>2305821</v>
      </c>
      <c r="L27" s="46">
        <f t="shared" si="3"/>
        <v>2354830</v>
      </c>
      <c r="M27" s="46">
        <f t="shared" si="3"/>
        <v>2173144</v>
      </c>
      <c r="N27" s="46">
        <f t="shared" si="3"/>
        <v>2270616</v>
      </c>
      <c r="O27" s="46">
        <f t="shared" si="3"/>
        <v>2470507</v>
      </c>
      <c r="P27" s="46">
        <f t="shared" si="3"/>
        <v>2539070</v>
      </c>
      <c r="Q27" s="46">
        <f t="shared" si="3"/>
        <v>2855761</v>
      </c>
      <c r="R27" s="46">
        <f t="shared" si="3"/>
        <v>2983488</v>
      </c>
    </row>
    <row r="28" spans="1:18" ht="19.5" customHeight="1" x14ac:dyDescent="0.25">
      <c r="A28" s="45"/>
      <c r="B28" s="46"/>
      <c r="C28" s="46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45"/>
      <c r="Q28" s="45"/>
      <c r="R28" s="45"/>
    </row>
    <row r="29" spans="1:18" ht="19.5" customHeight="1" x14ac:dyDescent="0.25">
      <c r="A29" s="45"/>
      <c r="B29" s="48"/>
      <c r="C29" s="48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</row>
    <row r="30" spans="1:18" ht="19.5" customHeight="1" x14ac:dyDescent="0.25">
      <c r="B30" s="77"/>
      <c r="C30" s="47"/>
      <c r="D30" s="47"/>
      <c r="E30" s="47"/>
      <c r="F30" s="47"/>
      <c r="G30" s="47"/>
      <c r="H30" s="47"/>
      <c r="I30" s="47"/>
      <c r="J30" s="36"/>
      <c r="K30" s="36"/>
      <c r="L30" s="36"/>
      <c r="M30" s="36"/>
      <c r="N30" s="36"/>
      <c r="O30" s="36"/>
      <c r="P30" s="36"/>
      <c r="Q30" s="36"/>
    </row>
    <row r="31" spans="1:18" ht="19.5" customHeight="1" x14ac:dyDescent="0.25">
      <c r="B31" s="77"/>
      <c r="C31" s="47"/>
      <c r="D31" s="47"/>
      <c r="E31" s="47"/>
      <c r="F31" s="47"/>
      <c r="G31" s="47"/>
      <c r="H31" s="47"/>
      <c r="I31" s="47"/>
      <c r="J31" s="36"/>
      <c r="K31" s="36"/>
      <c r="L31" s="36"/>
      <c r="M31" s="36"/>
      <c r="N31" s="36"/>
      <c r="O31" s="36"/>
      <c r="P31" s="36"/>
      <c r="Q31" s="36"/>
    </row>
    <row r="32" spans="1:18" ht="19.5" customHeight="1" x14ac:dyDescent="0.25">
      <c r="B32" s="77"/>
      <c r="C32" s="47"/>
      <c r="D32" s="47"/>
      <c r="E32" s="47"/>
      <c r="F32" s="47"/>
      <c r="G32" s="47"/>
      <c r="H32" s="47"/>
      <c r="I32" s="47"/>
      <c r="J32" s="36"/>
      <c r="K32" s="36"/>
      <c r="L32" s="36"/>
      <c r="M32" s="36"/>
      <c r="N32" s="36"/>
      <c r="O32" s="36"/>
      <c r="P32" s="36"/>
      <c r="Q32" s="36"/>
    </row>
    <row r="33" spans="2:17" ht="19.5" customHeight="1" x14ac:dyDescent="0.25">
      <c r="B33" s="77"/>
      <c r="C33" s="47"/>
      <c r="D33" s="47"/>
      <c r="E33" s="47"/>
      <c r="F33" s="47"/>
      <c r="G33" s="47"/>
      <c r="H33" s="47"/>
      <c r="I33" s="47"/>
      <c r="J33" s="36"/>
      <c r="K33" s="36"/>
      <c r="L33" s="36"/>
      <c r="M33" s="36"/>
      <c r="N33" s="36"/>
      <c r="O33" s="36"/>
      <c r="P33" s="36"/>
      <c r="Q33" s="36"/>
    </row>
    <row r="34" spans="2:17" ht="19.5" customHeight="1" x14ac:dyDescent="0.25">
      <c r="B34" s="77"/>
      <c r="C34" s="47"/>
      <c r="D34" s="47"/>
      <c r="E34" s="47"/>
      <c r="F34" s="47"/>
      <c r="G34" s="47"/>
      <c r="H34" s="47"/>
      <c r="I34" s="47"/>
      <c r="J34" s="36"/>
      <c r="K34" s="36"/>
      <c r="L34" s="36"/>
      <c r="M34" s="36"/>
      <c r="N34" s="36"/>
      <c r="O34" s="36"/>
      <c r="P34" s="36"/>
      <c r="Q34" s="36"/>
    </row>
    <row r="35" spans="2:17" ht="19.5" customHeight="1" x14ac:dyDescent="0.25">
      <c r="B35" s="77"/>
      <c r="C35" s="47"/>
      <c r="D35" s="47"/>
      <c r="E35" s="47"/>
      <c r="F35" s="47"/>
      <c r="G35" s="47"/>
      <c r="H35" s="47"/>
      <c r="I35" s="47"/>
      <c r="J35" s="36"/>
      <c r="K35" s="36"/>
      <c r="L35" s="36"/>
      <c r="M35" s="36"/>
      <c r="N35" s="36"/>
      <c r="O35" s="36"/>
      <c r="P35" s="36"/>
      <c r="Q35" s="36"/>
    </row>
    <row r="36" spans="2:17" ht="19.5" customHeight="1" x14ac:dyDescent="0.25">
      <c r="B36" s="66"/>
      <c r="C36" s="67"/>
      <c r="D36" s="67"/>
      <c r="E36" s="67"/>
      <c r="F36" s="67"/>
      <c r="G36" s="67"/>
      <c r="H36" s="67"/>
      <c r="I36" s="67"/>
      <c r="J36" s="68"/>
      <c r="K36" s="68"/>
      <c r="L36" s="68"/>
      <c r="M36" s="68"/>
      <c r="N36" s="68"/>
      <c r="O36" s="68"/>
      <c r="P36" s="68"/>
    </row>
    <row r="37" spans="2:17" ht="19.5" customHeight="1" x14ac:dyDescent="0.25">
      <c r="B37" s="74"/>
      <c r="C37" s="73"/>
      <c r="D37" s="73"/>
      <c r="E37" s="73"/>
      <c r="F37" s="73"/>
      <c r="G37" s="73"/>
      <c r="H37" s="73"/>
      <c r="I37" s="73"/>
    </row>
    <row r="38" spans="2:17" ht="19.5" customHeight="1" x14ac:dyDescent="0.25">
      <c r="B38" s="74"/>
      <c r="C38" s="73"/>
      <c r="D38" s="73"/>
      <c r="E38" s="73"/>
      <c r="F38" s="73"/>
      <c r="G38" s="73"/>
      <c r="H38" s="73"/>
      <c r="I38" s="73"/>
    </row>
    <row r="39" spans="2:17" ht="19.5" customHeight="1" x14ac:dyDescent="0.25">
      <c r="B39" s="74"/>
      <c r="C39" s="73"/>
      <c r="D39" s="73"/>
      <c r="E39" s="73"/>
      <c r="F39" s="73"/>
      <c r="G39" s="73"/>
      <c r="H39" s="73"/>
      <c r="I39" s="73"/>
    </row>
    <row r="40" spans="2:17" ht="19.5" customHeight="1" x14ac:dyDescent="0.25">
      <c r="B40" s="74"/>
      <c r="C40" s="73"/>
      <c r="D40" s="73"/>
      <c r="E40" s="73"/>
      <c r="F40" s="73"/>
      <c r="G40" s="73"/>
      <c r="H40" s="73"/>
      <c r="I40" s="73"/>
    </row>
    <row r="41" spans="2:17" ht="19.5" customHeight="1" x14ac:dyDescent="0.25">
      <c r="B41" s="74"/>
      <c r="C41" s="73"/>
      <c r="D41" s="73"/>
      <c r="E41" s="73"/>
      <c r="F41" s="73"/>
      <c r="G41" s="73"/>
      <c r="H41" s="73"/>
      <c r="I41" s="73"/>
    </row>
    <row r="42" spans="2:17" ht="19.5" customHeight="1" x14ac:dyDescent="0.25">
      <c r="B42" s="74"/>
      <c r="C42" s="73"/>
      <c r="D42" s="73"/>
      <c r="E42" s="73"/>
      <c r="F42" s="73"/>
      <c r="G42" s="73"/>
      <c r="H42" s="73"/>
      <c r="I42" s="73"/>
    </row>
    <row r="43" spans="2:17" ht="17.25" customHeight="1" x14ac:dyDescent="0.3">
      <c r="B43" s="89" t="s">
        <v>319</v>
      </c>
    </row>
    <row r="44" spans="2:17" ht="17.25" customHeight="1" x14ac:dyDescent="0.3">
      <c r="B44" s="44" t="s">
        <v>56</v>
      </c>
    </row>
  </sheetData>
  <sheetProtection selectLockedCells="1" selectUnlockedCells="1"/>
  <mergeCells count="5">
    <mergeCell ref="B5:M5"/>
    <mergeCell ref="B4:Q4"/>
    <mergeCell ref="B3:Q3"/>
    <mergeCell ref="B7:Q7"/>
    <mergeCell ref="B22:Q22"/>
  </mergeCells>
  <hyperlinks>
    <hyperlink ref="B6" location="Indice!A1" display="Índice"/>
    <hyperlink ref="R6" location="'2.2_FINANC TIPO INGR'!A1" display="Siguiente"/>
    <hyperlink ref="Q6" location="'1.3_FBKF PUB Y PRIV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showGridLines="0" zoomScale="60" zoomScaleNormal="60" zoomScaleSheetLayoutView="100" workbookViewId="0">
      <pane ySplit="6" topLeftCell="A7" activePane="bottomLeft" state="frozen"/>
      <selection pane="bottomLeft" activeCell="E13" sqref="E13"/>
    </sheetView>
  </sheetViews>
  <sheetFormatPr baseColWidth="10" defaultRowHeight="15" x14ac:dyDescent="0.25"/>
  <cols>
    <col min="1" max="1" width="2.85546875" customWidth="1"/>
    <col min="2" max="2" width="59.5703125" customWidth="1"/>
    <col min="3" max="7" width="23.7109375" customWidth="1"/>
    <col min="8" max="8" width="19.5703125" customWidth="1"/>
    <col min="9" max="12" width="15.28515625" customWidth="1"/>
    <col min="13" max="146" width="11.42578125" customWidth="1"/>
    <col min="147" max="147" width="2.7109375" customWidth="1"/>
    <col min="148" max="148" width="5.5703125" customWidth="1"/>
    <col min="149" max="149" width="14.5703125" customWidth="1"/>
    <col min="150" max="150" width="11.85546875" customWidth="1"/>
    <col min="151" max="153" width="15.7109375" customWidth="1"/>
  </cols>
  <sheetData>
    <row r="1" spans="2:15" ht="90.75" customHeight="1" x14ac:dyDescent="0.25"/>
    <row r="2" spans="2:15" ht="21" customHeight="1" x14ac:dyDescent="0.25"/>
    <row r="3" spans="2:15" ht="30.6" customHeight="1" x14ac:dyDescent="0.25">
      <c r="B3" s="424" t="s">
        <v>86</v>
      </c>
      <c r="C3" s="424"/>
      <c r="D3" s="424"/>
      <c r="E3" s="424"/>
      <c r="F3" s="424"/>
      <c r="G3" s="424"/>
      <c r="H3" s="424"/>
      <c r="I3" s="142"/>
      <c r="J3" s="142"/>
      <c r="K3" s="142"/>
    </row>
    <row r="4" spans="2:15" ht="39.6" customHeight="1" x14ac:dyDescent="0.25">
      <c r="B4" s="421" t="s">
        <v>362</v>
      </c>
      <c r="C4" s="421"/>
      <c r="D4" s="421"/>
      <c r="E4" s="421"/>
      <c r="F4" s="421"/>
      <c r="G4" s="421"/>
      <c r="H4" s="421"/>
      <c r="I4" s="140"/>
      <c r="J4" s="140"/>
      <c r="K4" s="140"/>
    </row>
    <row r="5" spans="2:15" ht="15.6" customHeight="1" x14ac:dyDescent="0.25">
      <c r="B5" s="420"/>
      <c r="C5" s="420"/>
      <c r="D5" s="420"/>
      <c r="E5" s="420"/>
      <c r="F5" s="420"/>
      <c r="G5" s="168"/>
      <c r="H5" s="175"/>
      <c r="I5" s="168"/>
      <c r="J5" s="168"/>
      <c r="K5" s="168"/>
    </row>
    <row r="6" spans="2:15" ht="24" customHeight="1" x14ac:dyDescent="0.25">
      <c r="B6" s="56" t="s">
        <v>38</v>
      </c>
      <c r="C6" s="57"/>
      <c r="D6" s="57"/>
      <c r="E6" s="57"/>
      <c r="F6" s="57"/>
      <c r="G6" s="58" t="s">
        <v>74</v>
      </c>
      <c r="H6" s="58" t="s">
        <v>75</v>
      </c>
      <c r="J6" s="57"/>
      <c r="K6" s="57"/>
    </row>
    <row r="7" spans="2:15" ht="22.9" customHeight="1" x14ac:dyDescent="0.25">
      <c r="B7" s="422" t="s">
        <v>52</v>
      </c>
      <c r="C7" s="422"/>
      <c r="D7" s="422"/>
      <c r="E7" s="422"/>
      <c r="F7" s="422"/>
      <c r="G7" s="422"/>
      <c r="H7" s="422"/>
      <c r="I7" s="177"/>
      <c r="J7" s="177"/>
      <c r="K7" s="177"/>
      <c r="L7" s="177"/>
      <c r="M7" s="177"/>
      <c r="N7" s="177"/>
      <c r="O7" s="177"/>
    </row>
    <row r="8" spans="2:15" ht="65.25" customHeight="1" x14ac:dyDescent="0.25">
      <c r="B8" s="130" t="s">
        <v>192</v>
      </c>
      <c r="C8" s="130" t="s">
        <v>193</v>
      </c>
      <c r="D8" s="130" t="s">
        <v>194</v>
      </c>
      <c r="E8" s="130" t="s">
        <v>195</v>
      </c>
      <c r="F8" s="130" t="s">
        <v>60</v>
      </c>
      <c r="G8" s="130" t="s">
        <v>61</v>
      </c>
      <c r="H8" s="130" t="s">
        <v>53</v>
      </c>
      <c r="J8" s="143"/>
      <c r="K8" s="143"/>
    </row>
    <row r="9" spans="2:15" ht="33" customHeight="1" x14ac:dyDescent="0.25">
      <c r="B9" s="135" t="s">
        <v>380</v>
      </c>
      <c r="C9" s="132">
        <v>2295682</v>
      </c>
      <c r="D9" s="132">
        <v>0</v>
      </c>
      <c r="E9" s="132">
        <v>0</v>
      </c>
      <c r="F9" s="132">
        <v>46564</v>
      </c>
      <c r="G9" s="132">
        <v>53758</v>
      </c>
      <c r="H9" s="132">
        <v>2396004</v>
      </c>
      <c r="J9" s="141"/>
      <c r="K9" s="141"/>
    </row>
    <row r="10" spans="2:15" ht="33" customHeight="1" x14ac:dyDescent="0.25">
      <c r="B10" s="136" t="s">
        <v>384</v>
      </c>
      <c r="C10" s="133">
        <v>2295682</v>
      </c>
      <c r="D10" s="133">
        <v>0</v>
      </c>
      <c r="E10" s="133">
        <v>0</v>
      </c>
      <c r="F10" s="133">
        <v>46564</v>
      </c>
      <c r="G10" s="133">
        <v>53758</v>
      </c>
      <c r="H10" s="133">
        <v>2396004</v>
      </c>
      <c r="J10" s="141"/>
      <c r="K10" s="181"/>
    </row>
    <row r="11" spans="2:15" ht="33" customHeight="1" x14ac:dyDescent="0.25">
      <c r="B11" s="135" t="s">
        <v>366</v>
      </c>
      <c r="C11" s="134">
        <v>38481</v>
      </c>
      <c r="D11" s="134">
        <v>2737388</v>
      </c>
      <c r="E11" s="134">
        <v>38</v>
      </c>
      <c r="F11" s="134">
        <v>67719</v>
      </c>
      <c r="G11" s="134">
        <v>49</v>
      </c>
      <c r="H11" s="134">
        <v>2843675</v>
      </c>
      <c r="J11" s="141"/>
      <c r="K11" s="181"/>
    </row>
    <row r="12" spans="2:15" ht="33" customHeight="1" x14ac:dyDescent="0.25">
      <c r="B12" s="136" t="s">
        <v>385</v>
      </c>
      <c r="C12" s="133">
        <v>38050</v>
      </c>
      <c r="D12" s="133">
        <v>2661569</v>
      </c>
      <c r="E12" s="133">
        <v>0</v>
      </c>
      <c r="F12" s="133">
        <v>13090</v>
      </c>
      <c r="G12" s="133">
        <v>49</v>
      </c>
      <c r="H12" s="133">
        <v>2712758</v>
      </c>
      <c r="J12" s="141"/>
      <c r="K12" s="181"/>
    </row>
    <row r="13" spans="2:15" ht="33" customHeight="1" x14ac:dyDescent="0.25">
      <c r="B13" s="137" t="s">
        <v>386</v>
      </c>
      <c r="C13" s="133">
        <v>431</v>
      </c>
      <c r="D13" s="133">
        <v>75819</v>
      </c>
      <c r="E13" s="133">
        <v>38</v>
      </c>
      <c r="F13" s="133">
        <v>54629</v>
      </c>
      <c r="G13" s="133">
        <v>0</v>
      </c>
      <c r="H13" s="133">
        <v>130917</v>
      </c>
      <c r="J13" s="141"/>
      <c r="K13" s="141"/>
    </row>
    <row r="14" spans="2:15" ht="33" customHeight="1" x14ac:dyDescent="0.25">
      <c r="B14" s="138" t="s">
        <v>367</v>
      </c>
      <c r="C14" s="134">
        <v>2843</v>
      </c>
      <c r="D14" s="134">
        <v>61465</v>
      </c>
      <c r="E14" s="134">
        <v>0</v>
      </c>
      <c r="F14" s="134">
        <v>1502</v>
      </c>
      <c r="G14" s="134">
        <v>0</v>
      </c>
      <c r="H14" s="134">
        <v>65810</v>
      </c>
      <c r="J14" s="141"/>
      <c r="K14" s="141"/>
    </row>
    <row r="15" spans="2:15" ht="33" customHeight="1" x14ac:dyDescent="0.25">
      <c r="B15" s="137" t="s">
        <v>387</v>
      </c>
      <c r="C15" s="133">
        <v>2843</v>
      </c>
      <c r="D15" s="133">
        <v>61465</v>
      </c>
      <c r="E15" s="133">
        <v>0</v>
      </c>
      <c r="F15" s="133">
        <v>1502</v>
      </c>
      <c r="G15" s="133">
        <v>0</v>
      </c>
      <c r="H15" s="133">
        <v>65810</v>
      </c>
      <c r="J15" s="141"/>
      <c r="K15" s="141"/>
    </row>
    <row r="16" spans="2:15" ht="33" customHeight="1" x14ac:dyDescent="0.25">
      <c r="B16" s="138" t="s">
        <v>379</v>
      </c>
      <c r="C16" s="134">
        <v>344</v>
      </c>
      <c r="D16" s="134">
        <v>118677</v>
      </c>
      <c r="E16" s="134">
        <v>1767952</v>
      </c>
      <c r="F16" s="134">
        <v>14535</v>
      </c>
      <c r="G16" s="134">
        <v>113154</v>
      </c>
      <c r="H16" s="134">
        <v>2014662</v>
      </c>
      <c r="I16" s="141"/>
      <c r="J16" s="141"/>
      <c r="K16" s="141"/>
    </row>
    <row r="17" spans="1:11" ht="33" customHeight="1" x14ac:dyDescent="0.25">
      <c r="B17" s="136" t="s">
        <v>388</v>
      </c>
      <c r="C17" s="133">
        <v>88</v>
      </c>
      <c r="D17" s="133">
        <v>0</v>
      </c>
      <c r="E17" s="133">
        <v>1499868</v>
      </c>
      <c r="F17" s="133">
        <v>6245</v>
      </c>
      <c r="G17" s="133">
        <v>46256</v>
      </c>
      <c r="H17" s="133">
        <v>1552457</v>
      </c>
      <c r="I17" s="141"/>
      <c r="J17" s="141"/>
      <c r="K17" s="141"/>
    </row>
    <row r="18" spans="1:11" ht="33" customHeight="1" x14ac:dyDescent="0.25">
      <c r="B18" s="136" t="s">
        <v>389</v>
      </c>
      <c r="C18" s="133">
        <v>0</v>
      </c>
      <c r="D18" s="133">
        <v>49806</v>
      </c>
      <c r="E18" s="133">
        <v>122157</v>
      </c>
      <c r="F18" s="133">
        <v>8189</v>
      </c>
      <c r="G18" s="133">
        <v>66898</v>
      </c>
      <c r="H18" s="133">
        <v>247050</v>
      </c>
      <c r="I18" s="141"/>
      <c r="J18" s="141"/>
      <c r="K18" s="141"/>
    </row>
    <row r="19" spans="1:11" ht="33" customHeight="1" x14ac:dyDescent="0.25">
      <c r="B19" s="136" t="s">
        <v>390</v>
      </c>
      <c r="C19" s="133">
        <v>0</v>
      </c>
      <c r="D19" s="133">
        <v>9832</v>
      </c>
      <c r="E19" s="133">
        <v>51768</v>
      </c>
      <c r="F19" s="133">
        <v>14</v>
      </c>
      <c r="G19" s="133">
        <v>0</v>
      </c>
      <c r="H19" s="133">
        <v>61614</v>
      </c>
      <c r="I19" s="141"/>
      <c r="J19" s="141"/>
      <c r="K19" s="141"/>
    </row>
    <row r="20" spans="1:11" ht="33" customHeight="1" x14ac:dyDescent="0.25">
      <c r="B20" s="136" t="s">
        <v>391</v>
      </c>
      <c r="C20" s="133">
        <v>256</v>
      </c>
      <c r="D20" s="133">
        <v>59039</v>
      </c>
      <c r="E20" s="133">
        <v>94159</v>
      </c>
      <c r="F20" s="133">
        <v>87</v>
      </c>
      <c r="G20" s="133">
        <v>0</v>
      </c>
      <c r="H20" s="133">
        <v>153541</v>
      </c>
      <c r="I20" s="141"/>
      <c r="J20" s="141"/>
      <c r="K20" s="141"/>
    </row>
    <row r="21" spans="1:11" ht="33" customHeight="1" x14ac:dyDescent="0.25">
      <c r="B21" s="138" t="s">
        <v>392</v>
      </c>
      <c r="C21" s="134">
        <v>142634</v>
      </c>
      <c r="D21" s="134">
        <v>0</v>
      </c>
      <c r="E21" s="134">
        <v>0</v>
      </c>
      <c r="F21" s="134">
        <v>0</v>
      </c>
      <c r="G21" s="134">
        <v>0</v>
      </c>
      <c r="H21" s="134">
        <v>142634</v>
      </c>
      <c r="I21" s="141"/>
      <c r="J21" s="141"/>
      <c r="K21" s="141"/>
    </row>
    <row r="22" spans="1:11" ht="33" customHeight="1" x14ac:dyDescent="0.25">
      <c r="B22" s="136" t="s">
        <v>393</v>
      </c>
      <c r="C22" s="131">
        <v>142634</v>
      </c>
      <c r="D22" s="131">
        <v>0</v>
      </c>
      <c r="E22" s="131">
        <v>0</v>
      </c>
      <c r="F22" s="131">
        <v>0</v>
      </c>
      <c r="G22" s="131">
        <v>0</v>
      </c>
      <c r="H22" s="131">
        <v>142634</v>
      </c>
      <c r="I22" s="141"/>
      <c r="J22" s="141"/>
      <c r="K22" s="141"/>
    </row>
    <row r="23" spans="1:11" ht="33" customHeight="1" x14ac:dyDescent="0.25">
      <c r="B23" s="138" t="s">
        <v>382</v>
      </c>
      <c r="C23" s="134">
        <v>278037</v>
      </c>
      <c r="D23" s="134">
        <v>0</v>
      </c>
      <c r="E23" s="134">
        <v>0</v>
      </c>
      <c r="F23" s="134">
        <v>157384</v>
      </c>
      <c r="G23" s="134">
        <v>9429</v>
      </c>
      <c r="H23" s="134">
        <v>444850</v>
      </c>
      <c r="I23" s="141"/>
      <c r="J23" s="141"/>
      <c r="K23" s="141"/>
    </row>
    <row r="24" spans="1:11" ht="33" customHeight="1" x14ac:dyDescent="0.25">
      <c r="B24" s="136" t="s">
        <v>394</v>
      </c>
      <c r="C24" s="131">
        <v>278037</v>
      </c>
      <c r="D24" s="131">
        <v>0</v>
      </c>
      <c r="E24" s="131">
        <v>0</v>
      </c>
      <c r="F24" s="131">
        <v>157384</v>
      </c>
      <c r="G24" s="131">
        <v>9429</v>
      </c>
      <c r="H24" s="131">
        <v>444850</v>
      </c>
      <c r="I24" s="141"/>
      <c r="J24" s="141"/>
      <c r="K24" s="141"/>
    </row>
    <row r="25" spans="1:11" ht="33" customHeight="1" x14ac:dyDescent="0.25">
      <c r="B25" s="138" t="s">
        <v>395</v>
      </c>
      <c r="C25" s="134">
        <v>1801265</v>
      </c>
      <c r="D25" s="134">
        <v>0</v>
      </c>
      <c r="E25" s="134">
        <v>0</v>
      </c>
      <c r="F25" s="134">
        <v>0</v>
      </c>
      <c r="G25" s="134">
        <v>0</v>
      </c>
      <c r="H25" s="134">
        <v>1801265</v>
      </c>
      <c r="I25" s="141"/>
      <c r="J25" s="141"/>
      <c r="K25" s="141"/>
    </row>
    <row r="26" spans="1:11" ht="33" customHeight="1" x14ac:dyDescent="0.25">
      <c r="B26" s="136" t="s">
        <v>395</v>
      </c>
      <c r="C26" s="133">
        <v>1801265</v>
      </c>
      <c r="D26" s="133">
        <v>0</v>
      </c>
      <c r="E26" s="133">
        <v>0</v>
      </c>
      <c r="F26" s="133">
        <v>0</v>
      </c>
      <c r="G26" s="133">
        <v>0</v>
      </c>
      <c r="H26" s="133">
        <v>1801265</v>
      </c>
      <c r="I26" s="141"/>
      <c r="J26" s="141"/>
      <c r="K26" s="141"/>
    </row>
    <row r="27" spans="1:11" ht="33" customHeight="1" x14ac:dyDescent="0.25">
      <c r="B27" s="128" t="s">
        <v>396</v>
      </c>
      <c r="C27" s="129">
        <v>4559286</v>
      </c>
      <c r="D27" s="129">
        <v>2917530</v>
      </c>
      <c r="E27" s="129">
        <v>1767990</v>
      </c>
      <c r="F27" s="129">
        <v>287704</v>
      </c>
      <c r="G27" s="129">
        <v>176390</v>
      </c>
      <c r="H27" s="129">
        <v>9708900</v>
      </c>
      <c r="I27" s="126"/>
      <c r="J27" s="144"/>
      <c r="K27" s="144"/>
    </row>
    <row r="28" spans="1:11" ht="33" customHeight="1" x14ac:dyDescent="0.3">
      <c r="B28" s="61"/>
      <c r="C28" s="159"/>
      <c r="D28" s="159"/>
      <c r="E28" s="159"/>
      <c r="F28" s="159"/>
      <c r="G28" s="159"/>
      <c r="H28" s="92"/>
      <c r="I28" s="126"/>
      <c r="J28" s="144"/>
      <c r="K28" s="144"/>
    </row>
    <row r="29" spans="1:11" ht="28.15" customHeight="1" x14ac:dyDescent="0.3">
      <c r="B29" s="179"/>
      <c r="C29" s="179"/>
      <c r="D29" s="179"/>
      <c r="E29" s="179"/>
      <c r="F29" s="179"/>
      <c r="G29" s="180"/>
      <c r="H29" s="180"/>
      <c r="I29" s="181"/>
      <c r="J29" s="141"/>
      <c r="K29" s="141"/>
    </row>
    <row r="30" spans="1:11" ht="28.15" customHeight="1" x14ac:dyDescent="0.25">
      <c r="B30" s="421" t="s">
        <v>272</v>
      </c>
      <c r="C30" s="421"/>
      <c r="D30" s="421"/>
      <c r="E30" s="421"/>
      <c r="F30" s="421"/>
      <c r="G30" s="421"/>
      <c r="H30" s="421"/>
      <c r="I30" s="181"/>
      <c r="J30" s="141"/>
      <c r="K30" s="141"/>
    </row>
    <row r="31" spans="1:11" ht="28.15" customHeight="1" x14ac:dyDescent="0.25">
      <c r="A31" s="6"/>
      <c r="B31" s="6"/>
      <c r="C31" s="6"/>
      <c r="D31" s="6"/>
      <c r="E31" s="6"/>
      <c r="F31" s="6"/>
      <c r="G31" s="6"/>
      <c r="H31" s="6"/>
      <c r="I31" s="147"/>
      <c r="J31" s="147"/>
      <c r="K31" s="147"/>
    </row>
    <row r="32" spans="1:11" ht="28.15" customHeight="1" x14ac:dyDescent="0.3">
      <c r="A32" s="6"/>
      <c r="B32" s="152"/>
      <c r="C32" s="153" t="str">
        <f>C8</f>
        <v>Financiamiento de los hogares</v>
      </c>
      <c r="D32" s="153" t="str">
        <f>D8</f>
        <v>Transferencia corriente del gobierno general</v>
      </c>
      <c r="E32" s="153" t="str">
        <f>E8</f>
        <v>Contribuciones sociales efectivas de los empleadores</v>
      </c>
      <c r="F32" s="153" t="str">
        <f>F8</f>
        <v>Otras transferencias corrientes</v>
      </c>
      <c r="G32" s="153" t="str">
        <f>G8</f>
        <v>Otros ingresos propios</v>
      </c>
      <c r="H32" s="153"/>
      <c r="I32" s="147"/>
      <c r="J32" s="147"/>
      <c r="K32" s="147"/>
    </row>
    <row r="33" spans="1:11" ht="28.15" customHeight="1" x14ac:dyDescent="0.3">
      <c r="A33" s="6"/>
      <c r="B33" s="154" t="s">
        <v>59</v>
      </c>
      <c r="C33" s="155">
        <f>SUM(C34:C37)</f>
        <v>4517618</v>
      </c>
      <c r="D33" s="155">
        <f t="shared" ref="D33:G33" si="0">SUM(D34:D37)</f>
        <v>0</v>
      </c>
      <c r="E33" s="155">
        <f t="shared" si="0"/>
        <v>0</v>
      </c>
      <c r="F33" s="155">
        <f t="shared" si="0"/>
        <v>203948</v>
      </c>
      <c r="G33" s="155">
        <f t="shared" si="0"/>
        <v>63187</v>
      </c>
      <c r="H33" s="155"/>
      <c r="I33" s="147"/>
      <c r="J33" s="147"/>
      <c r="K33" s="147"/>
    </row>
    <row r="34" spans="1:11" ht="28.15" customHeight="1" x14ac:dyDescent="0.3">
      <c r="A34" s="6"/>
      <c r="B34" s="156" t="str">
        <f t="shared" ref="B34:G34" si="1">B9</f>
        <v>Sociedades no financieras características</v>
      </c>
      <c r="C34" s="157">
        <f>C9</f>
        <v>2295682</v>
      </c>
      <c r="D34" s="157">
        <f t="shared" si="1"/>
        <v>0</v>
      </c>
      <c r="E34" s="157">
        <f t="shared" si="1"/>
        <v>0</v>
      </c>
      <c r="F34" s="157">
        <f t="shared" si="1"/>
        <v>46564</v>
      </c>
      <c r="G34" s="157">
        <f t="shared" si="1"/>
        <v>53758</v>
      </c>
      <c r="H34" s="157"/>
      <c r="I34" s="147"/>
      <c r="J34" s="147"/>
      <c r="K34" s="147"/>
    </row>
    <row r="35" spans="1:11" ht="28.15" customHeight="1" x14ac:dyDescent="0.3">
      <c r="A35" s="6"/>
      <c r="B35" s="156" t="str">
        <f t="shared" ref="B35:G35" si="2">+B26</f>
        <v>Productores servicios conexos</v>
      </c>
      <c r="C35" s="157">
        <f t="shared" si="2"/>
        <v>1801265</v>
      </c>
      <c r="D35" s="157">
        <f t="shared" si="2"/>
        <v>0</v>
      </c>
      <c r="E35" s="157">
        <f t="shared" si="2"/>
        <v>0</v>
      </c>
      <c r="F35" s="157">
        <f t="shared" si="2"/>
        <v>0</v>
      </c>
      <c r="G35" s="157">
        <f t="shared" si="2"/>
        <v>0</v>
      </c>
      <c r="H35" s="157"/>
      <c r="I35" s="147"/>
      <c r="J35" s="147"/>
      <c r="K35" s="147"/>
    </row>
    <row r="36" spans="1:11" ht="28.15" customHeight="1" x14ac:dyDescent="0.3">
      <c r="A36" s="6"/>
      <c r="B36" s="156" t="str">
        <f t="shared" ref="B36:G36" si="3">+B24</f>
        <v>Instituciones de salud sin fines de lucro</v>
      </c>
      <c r="C36" s="157">
        <f t="shared" si="3"/>
        <v>278037</v>
      </c>
      <c r="D36" s="157">
        <f t="shared" si="3"/>
        <v>0</v>
      </c>
      <c r="E36" s="157">
        <f t="shared" si="3"/>
        <v>0</v>
      </c>
      <c r="F36" s="157">
        <f t="shared" si="3"/>
        <v>157384</v>
      </c>
      <c r="G36" s="157">
        <f t="shared" si="3"/>
        <v>9429</v>
      </c>
      <c r="H36" s="157"/>
      <c r="I36" s="147"/>
      <c r="J36" s="147"/>
      <c r="K36" s="147"/>
    </row>
    <row r="37" spans="1:11" ht="28.15" customHeight="1" x14ac:dyDescent="0.3">
      <c r="A37" s="6"/>
      <c r="B37" s="156" t="str">
        <f t="shared" ref="B37:G37" si="4">B21</f>
        <v>Hogares productores</v>
      </c>
      <c r="C37" s="157">
        <f t="shared" si="4"/>
        <v>142634</v>
      </c>
      <c r="D37" s="157">
        <f t="shared" si="4"/>
        <v>0</v>
      </c>
      <c r="E37" s="157">
        <f t="shared" si="4"/>
        <v>0</v>
      </c>
      <c r="F37" s="157">
        <f t="shared" si="4"/>
        <v>0</v>
      </c>
      <c r="G37" s="157">
        <f t="shared" si="4"/>
        <v>0</v>
      </c>
      <c r="H37" s="157"/>
      <c r="I37" s="147"/>
      <c r="J37" s="147"/>
      <c r="K37" s="147"/>
    </row>
    <row r="38" spans="1:11" ht="28.15" customHeight="1" x14ac:dyDescent="0.3">
      <c r="A38" s="6"/>
      <c r="B38" s="154" t="s">
        <v>98</v>
      </c>
      <c r="C38" s="155">
        <f>SUM(C39:C41)</f>
        <v>41668</v>
      </c>
      <c r="D38" s="155">
        <f>SUM(D39:D41)</f>
        <v>2917530</v>
      </c>
      <c r="E38" s="155">
        <f>SUM(E39:E41)</f>
        <v>1767990</v>
      </c>
      <c r="F38" s="155">
        <f>SUM(F39:F41)</f>
        <v>83756</v>
      </c>
      <c r="G38" s="155">
        <f>SUM(G39:G41)</f>
        <v>113203</v>
      </c>
      <c r="H38" s="155"/>
      <c r="I38" s="148"/>
      <c r="J38" s="148"/>
      <c r="K38" s="148"/>
    </row>
    <row r="39" spans="1:11" ht="28.15" customHeight="1" x14ac:dyDescent="0.3">
      <c r="A39" s="6"/>
      <c r="B39" s="158" t="str">
        <f t="shared" ref="B39:G39" si="5">+B11</f>
        <v>Gobierno central</v>
      </c>
      <c r="C39" s="157">
        <f>+C11</f>
        <v>38481</v>
      </c>
      <c r="D39" s="157">
        <f t="shared" si="5"/>
        <v>2737388</v>
      </c>
      <c r="E39" s="157">
        <f t="shared" si="5"/>
        <v>38</v>
      </c>
      <c r="F39" s="157">
        <f t="shared" si="5"/>
        <v>67719</v>
      </c>
      <c r="G39" s="157">
        <f t="shared" si="5"/>
        <v>49</v>
      </c>
      <c r="H39" s="157"/>
      <c r="I39" s="147"/>
      <c r="J39" s="147"/>
      <c r="K39" s="147"/>
    </row>
    <row r="40" spans="1:11" ht="28.15" customHeight="1" x14ac:dyDescent="0.3">
      <c r="A40" s="6"/>
      <c r="B40" s="158" t="str">
        <f t="shared" ref="B40:G40" si="6">+B14</f>
        <v>Gobierno local</v>
      </c>
      <c r="C40" s="157">
        <f>+C14</f>
        <v>2843</v>
      </c>
      <c r="D40" s="157">
        <f t="shared" si="6"/>
        <v>61465</v>
      </c>
      <c r="E40" s="157">
        <f t="shared" si="6"/>
        <v>0</v>
      </c>
      <c r="F40" s="157">
        <f t="shared" si="6"/>
        <v>1502</v>
      </c>
      <c r="G40" s="157">
        <f t="shared" si="6"/>
        <v>0</v>
      </c>
      <c r="H40" s="157"/>
      <c r="I40" s="181"/>
      <c r="J40" s="141"/>
      <c r="K40" s="141"/>
    </row>
    <row r="41" spans="1:11" ht="28.15" customHeight="1" x14ac:dyDescent="0.3">
      <c r="A41" s="6"/>
      <c r="B41" s="158" t="str">
        <f t="shared" ref="B41:G41" si="7">+B16</f>
        <v>Fondos de seguridad social</v>
      </c>
      <c r="C41" s="157">
        <f>+C16</f>
        <v>344</v>
      </c>
      <c r="D41" s="157">
        <f t="shared" si="7"/>
        <v>118677</v>
      </c>
      <c r="E41" s="157">
        <f t="shared" si="7"/>
        <v>1767952</v>
      </c>
      <c r="F41" s="157">
        <f t="shared" si="7"/>
        <v>14535</v>
      </c>
      <c r="G41" s="157">
        <f t="shared" si="7"/>
        <v>113154</v>
      </c>
      <c r="H41" s="157"/>
      <c r="I41" s="181"/>
      <c r="J41" s="141"/>
      <c r="K41" s="141"/>
    </row>
    <row r="42" spans="1:11" ht="28.15" customHeight="1" x14ac:dyDescent="0.3">
      <c r="A42" s="6"/>
      <c r="B42" s="152" t="s">
        <v>53</v>
      </c>
      <c r="C42" s="155">
        <f>C38+C33</f>
        <v>4559286</v>
      </c>
      <c r="D42" s="155">
        <f t="shared" ref="D42:G42" si="8">D38+D33</f>
        <v>2917530</v>
      </c>
      <c r="E42" s="155">
        <f t="shared" si="8"/>
        <v>1767990</v>
      </c>
      <c r="F42" s="155">
        <f t="shared" si="8"/>
        <v>287704</v>
      </c>
      <c r="G42" s="155">
        <f t="shared" si="8"/>
        <v>176390</v>
      </c>
      <c r="H42" s="155"/>
      <c r="I42" s="181"/>
      <c r="J42" s="141"/>
      <c r="K42" s="141"/>
    </row>
    <row r="43" spans="1:11" ht="28.15" customHeight="1" x14ac:dyDescent="0.3">
      <c r="A43" s="6"/>
      <c r="B43" s="152"/>
      <c r="C43" s="172">
        <f>C42-C27</f>
        <v>0</v>
      </c>
      <c r="D43" s="172">
        <f t="shared" ref="D43:G43" si="9">D42-D27</f>
        <v>0</v>
      </c>
      <c r="E43" s="172">
        <f t="shared" si="9"/>
        <v>0</v>
      </c>
      <c r="F43" s="172">
        <f t="shared" si="9"/>
        <v>0</v>
      </c>
      <c r="G43" s="172">
        <f t="shared" si="9"/>
        <v>0</v>
      </c>
      <c r="H43" s="172"/>
      <c r="I43" s="181"/>
      <c r="J43" s="141"/>
      <c r="K43" s="141"/>
    </row>
    <row r="44" spans="1:11" ht="28.15" customHeight="1" x14ac:dyDescent="0.3">
      <c r="B44" s="154"/>
      <c r="C44" s="173"/>
      <c r="D44" s="173"/>
      <c r="E44" s="173"/>
      <c r="F44" s="173"/>
      <c r="G44" s="173"/>
      <c r="H44" s="174"/>
      <c r="I44" s="181"/>
      <c r="J44" s="141"/>
      <c r="K44" s="141"/>
    </row>
    <row r="45" spans="1:11" ht="28.15" customHeight="1" x14ac:dyDescent="0.3">
      <c r="B45" s="149"/>
      <c r="C45" s="150"/>
      <c r="D45" s="150"/>
      <c r="E45" s="150"/>
      <c r="F45" s="150"/>
      <c r="G45" s="150"/>
      <c r="H45" s="151"/>
      <c r="I45" s="181"/>
      <c r="J45" s="141"/>
      <c r="K45" s="141"/>
    </row>
    <row r="46" spans="1:11" ht="18.600000000000001" customHeight="1" x14ac:dyDescent="0.3">
      <c r="B46" s="179"/>
      <c r="C46" s="139"/>
      <c r="D46" s="179"/>
      <c r="E46" s="179"/>
      <c r="F46" s="179"/>
      <c r="G46" s="180"/>
      <c r="H46" s="180"/>
      <c r="I46" s="180"/>
      <c r="J46" s="176"/>
      <c r="K46" s="176"/>
    </row>
    <row r="47" spans="1:11" ht="24" customHeight="1" x14ac:dyDescent="0.3">
      <c r="B47" s="179"/>
      <c r="H47" s="180"/>
      <c r="I47" s="180"/>
      <c r="J47" s="176"/>
      <c r="K47" s="176"/>
    </row>
    <row r="48" spans="1:11" ht="30" customHeight="1" x14ac:dyDescent="0.3">
      <c r="H48" s="180"/>
      <c r="I48" s="127"/>
      <c r="J48" s="176"/>
      <c r="K48" s="176"/>
    </row>
    <row r="49" spans="1:11" ht="15.75" customHeight="1" x14ac:dyDescent="0.3">
      <c r="B49" s="61" t="s">
        <v>319</v>
      </c>
      <c r="H49" s="180"/>
      <c r="I49" s="180"/>
      <c r="J49" s="178"/>
      <c r="K49" s="176"/>
    </row>
    <row r="50" spans="1:11" ht="30" customHeight="1" x14ac:dyDescent="0.3">
      <c r="B50" s="176"/>
      <c r="H50" s="180"/>
      <c r="I50" s="180"/>
      <c r="J50" s="178"/>
      <c r="K50" s="176"/>
    </row>
    <row r="51" spans="1:11" ht="30" customHeight="1" x14ac:dyDescent="0.3">
      <c r="B51" s="176"/>
      <c r="H51" s="180"/>
      <c r="I51" s="180"/>
      <c r="J51" s="178"/>
      <c r="K51" s="176"/>
    </row>
    <row r="52" spans="1:11" ht="30" customHeight="1" x14ac:dyDescent="0.3">
      <c r="B52" s="426" t="s">
        <v>273</v>
      </c>
      <c r="C52" s="426"/>
      <c r="D52" s="426"/>
      <c r="E52" s="426"/>
      <c r="F52" s="426"/>
      <c r="G52" s="426"/>
      <c r="H52" s="426"/>
      <c r="I52" s="180"/>
      <c r="J52" s="178"/>
      <c r="K52" s="176"/>
    </row>
    <row r="53" spans="1:11" ht="30" customHeight="1" x14ac:dyDescent="0.3">
      <c r="A53" s="45"/>
      <c r="B53" s="145"/>
      <c r="C53" s="145"/>
      <c r="D53" s="145"/>
      <c r="E53" s="145"/>
      <c r="F53" s="145"/>
      <c r="G53" s="145"/>
      <c r="H53" s="161"/>
      <c r="I53" s="180"/>
      <c r="J53" s="178"/>
      <c r="K53" s="176"/>
    </row>
    <row r="54" spans="1:11" ht="30" customHeight="1" x14ac:dyDescent="0.3">
      <c r="A54" s="45"/>
      <c r="B54" s="146"/>
      <c r="C54" s="165" t="str">
        <f>C32</f>
        <v>Financiamiento de los hogares</v>
      </c>
      <c r="D54" s="165" t="str">
        <f>D32</f>
        <v>Transferencia corriente del gobierno general</v>
      </c>
      <c r="E54" s="165" t="str">
        <f>E32</f>
        <v>Contribuciones sociales efectivas de los empleadores</v>
      </c>
      <c r="F54" s="165" t="str">
        <f>F32</f>
        <v>Otras transferencias corrientes</v>
      </c>
      <c r="G54" s="165" t="str">
        <f>G32</f>
        <v>Otros ingresos propios</v>
      </c>
      <c r="H54" s="162"/>
      <c r="I54" s="180"/>
      <c r="J54" s="178"/>
      <c r="K54" s="176"/>
    </row>
    <row r="55" spans="1:11" ht="30" customHeight="1" x14ac:dyDescent="0.3">
      <c r="A55" s="45"/>
      <c r="B55" s="166"/>
      <c r="C55" s="167">
        <f>SUM(C56:C62)</f>
        <v>1</v>
      </c>
      <c r="D55" s="167">
        <f t="shared" ref="D55:G55" si="10">SUM(D56:D62)</f>
        <v>0.99999999999999989</v>
      </c>
      <c r="E55" s="167">
        <f t="shared" si="10"/>
        <v>1</v>
      </c>
      <c r="F55" s="167">
        <f t="shared" si="10"/>
        <v>1</v>
      </c>
      <c r="G55" s="167">
        <f t="shared" si="10"/>
        <v>1</v>
      </c>
      <c r="H55" s="161"/>
      <c r="I55" s="180"/>
      <c r="J55" s="180"/>
      <c r="K55" s="176"/>
    </row>
    <row r="56" spans="1:11" ht="30" customHeight="1" x14ac:dyDescent="0.3">
      <c r="A56" s="45"/>
      <c r="B56" s="169" t="str">
        <f>+B34</f>
        <v>Sociedades no financieras características</v>
      </c>
      <c r="C56" s="170">
        <f>+C34/$C$42</f>
        <v>0.50351787538662851</v>
      </c>
      <c r="D56" s="170">
        <f>+D34/$D$42</f>
        <v>0</v>
      </c>
      <c r="E56" s="170">
        <f>+E34/$E$42</f>
        <v>0</v>
      </c>
      <c r="F56" s="170">
        <f>+F34/$F$42</f>
        <v>0.16184689820092873</v>
      </c>
      <c r="G56" s="170">
        <f>+G34/$G$42</f>
        <v>0.30476784398208517</v>
      </c>
      <c r="H56" s="161"/>
      <c r="I56" s="180"/>
      <c r="J56" s="176"/>
      <c r="K56" s="176"/>
    </row>
    <row r="57" spans="1:11" ht="30" customHeight="1" x14ac:dyDescent="0.3">
      <c r="A57" s="45"/>
      <c r="B57" s="169" t="str">
        <f t="shared" ref="B57:B59" si="11">+B35</f>
        <v>Productores servicios conexos</v>
      </c>
      <c r="C57" s="170">
        <f t="shared" ref="C57:C59" si="12">+C35/$C$42</f>
        <v>0.39507611498818018</v>
      </c>
      <c r="D57" s="170">
        <f t="shared" ref="D57:D59" si="13">+D35/$D$42</f>
        <v>0</v>
      </c>
      <c r="E57" s="170">
        <f t="shared" ref="E57:E59" si="14">+E35/$E$42</f>
        <v>0</v>
      </c>
      <c r="F57" s="170">
        <f t="shared" ref="F57:F59" si="15">+F35/$F$42</f>
        <v>0</v>
      </c>
      <c r="G57" s="170">
        <f t="shared" ref="G57:G59" si="16">+G35/$G$42</f>
        <v>0</v>
      </c>
      <c r="H57" s="163"/>
      <c r="I57" s="180"/>
      <c r="J57" s="176"/>
      <c r="K57" s="176"/>
    </row>
    <row r="58" spans="1:11" ht="30" customHeight="1" x14ac:dyDescent="0.3">
      <c r="A58" s="45"/>
      <c r="B58" s="169" t="str">
        <f t="shared" si="11"/>
        <v>Instituciones de salud sin fines de lucro</v>
      </c>
      <c r="C58" s="170">
        <f t="shared" si="12"/>
        <v>6.0982574903175629E-2</v>
      </c>
      <c r="D58" s="170">
        <f t="shared" si="13"/>
        <v>0</v>
      </c>
      <c r="E58" s="170">
        <f t="shared" si="14"/>
        <v>0</v>
      </c>
      <c r="F58" s="170">
        <f t="shared" si="15"/>
        <v>0.54703445207574453</v>
      </c>
      <c r="G58" s="170">
        <f t="shared" si="16"/>
        <v>5.3455411304495722E-2</v>
      </c>
      <c r="H58" s="163"/>
      <c r="I58" s="180"/>
      <c r="J58" s="176"/>
      <c r="K58" s="176"/>
    </row>
    <row r="59" spans="1:11" ht="30" customHeight="1" x14ac:dyDescent="0.3">
      <c r="A59" s="45"/>
      <c r="B59" s="169" t="str">
        <f t="shared" si="11"/>
        <v>Hogares productores</v>
      </c>
      <c r="C59" s="170">
        <f t="shared" si="12"/>
        <v>3.1284284425236758E-2</v>
      </c>
      <c r="D59" s="170">
        <f t="shared" si="13"/>
        <v>0</v>
      </c>
      <c r="E59" s="170">
        <f t="shared" si="14"/>
        <v>0</v>
      </c>
      <c r="F59" s="170">
        <f t="shared" si="15"/>
        <v>0</v>
      </c>
      <c r="G59" s="170">
        <f t="shared" si="16"/>
        <v>0</v>
      </c>
      <c r="H59" s="160"/>
      <c r="I59" s="180"/>
      <c r="J59" s="176"/>
      <c r="K59" s="176"/>
    </row>
    <row r="60" spans="1:11" ht="30" customHeight="1" x14ac:dyDescent="0.3">
      <c r="A60" s="45"/>
      <c r="B60" s="169" t="str">
        <f>+B39</f>
        <v>Gobierno central</v>
      </c>
      <c r="C60" s="170">
        <f>+C39/$C$42</f>
        <v>8.4401373372936031E-3</v>
      </c>
      <c r="D60" s="170">
        <f>+D39/$D$42</f>
        <v>0.93825530500114818</v>
      </c>
      <c r="E60" s="170">
        <f>+E39/$E$42</f>
        <v>2.1493334238315826E-5</v>
      </c>
      <c r="F60" s="170">
        <f>+F39/$F$42</f>
        <v>0.23537733225815421</v>
      </c>
      <c r="G60" s="170">
        <f>+G39/$G$42</f>
        <v>2.7779352571007424E-4</v>
      </c>
      <c r="H60" s="164"/>
      <c r="I60" s="180"/>
      <c r="J60" s="176"/>
      <c r="K60" s="176"/>
    </row>
    <row r="61" spans="1:11" ht="30" customHeight="1" x14ac:dyDescent="0.3">
      <c r="A61" s="45"/>
      <c r="B61" s="169" t="str">
        <f t="shared" ref="B61:B62" si="17">+B40</f>
        <v>Gobierno local</v>
      </c>
      <c r="C61" s="170">
        <f t="shared" ref="C61:C62" si="18">+C40/$C$42</f>
        <v>6.2356254904825015E-4</v>
      </c>
      <c r="D61" s="170">
        <f t="shared" ref="D61:D62" si="19">+D40/$D$42</f>
        <v>2.1067478312133896E-2</v>
      </c>
      <c r="E61" s="170">
        <f t="shared" ref="E61:E62" si="20">+E40/$E$42</f>
        <v>0</v>
      </c>
      <c r="F61" s="170">
        <f t="shared" ref="F61:F62" si="21">+F40/$F$42</f>
        <v>5.2206434390901762E-3</v>
      </c>
      <c r="G61" s="170">
        <f t="shared" ref="G61:G62" si="22">+G40/$G$42</f>
        <v>0</v>
      </c>
      <c r="H61" s="164"/>
      <c r="I61" s="180"/>
      <c r="J61" s="176"/>
      <c r="K61" s="176"/>
    </row>
    <row r="62" spans="1:11" ht="30" customHeight="1" x14ac:dyDescent="0.3">
      <c r="A62" s="45"/>
      <c r="B62" s="169" t="str">
        <f t="shared" si="17"/>
        <v>Fondos de seguridad social</v>
      </c>
      <c r="C62" s="170">
        <f t="shared" si="18"/>
        <v>7.5450410437072829E-5</v>
      </c>
      <c r="D62" s="170">
        <f t="shared" si="19"/>
        <v>4.0677216686717872E-2</v>
      </c>
      <c r="E62" s="170">
        <f t="shared" si="20"/>
        <v>0.99997850666576171</v>
      </c>
      <c r="F62" s="170">
        <f t="shared" si="21"/>
        <v>5.052067402608236E-2</v>
      </c>
      <c r="G62" s="170">
        <f t="shared" si="22"/>
        <v>0.64149895118770905</v>
      </c>
      <c r="H62" s="164"/>
      <c r="I62" s="180"/>
      <c r="J62" s="176"/>
      <c r="K62" s="176"/>
    </row>
    <row r="63" spans="1:11" ht="30" customHeight="1" x14ac:dyDescent="0.3">
      <c r="B63" s="171"/>
      <c r="C63" s="170">
        <f>+SUM(C56:C62)</f>
        <v>1</v>
      </c>
      <c r="D63" s="170">
        <f t="shared" ref="D63:G63" si="23">+SUM(D56:D62)</f>
        <v>0.99999999999999989</v>
      </c>
      <c r="E63" s="170">
        <f t="shared" si="23"/>
        <v>1</v>
      </c>
      <c r="F63" s="170">
        <f t="shared" si="23"/>
        <v>1</v>
      </c>
      <c r="G63" s="170">
        <f t="shared" si="23"/>
        <v>1</v>
      </c>
      <c r="H63" s="164"/>
      <c r="I63" s="180"/>
      <c r="J63" s="176"/>
      <c r="K63" s="176"/>
    </row>
    <row r="64" spans="1:11" ht="30" customHeight="1" x14ac:dyDescent="0.3">
      <c r="B64" s="179"/>
      <c r="C64" s="179"/>
      <c r="D64" s="179"/>
      <c r="E64" s="179"/>
      <c r="F64" s="179"/>
      <c r="G64" s="180"/>
      <c r="H64" s="180"/>
      <c r="I64" s="127"/>
      <c r="J64" s="176"/>
      <c r="K64" s="176"/>
    </row>
    <row r="65" spans="2:11" ht="30" customHeight="1" x14ac:dyDescent="0.3">
      <c r="B65" s="179"/>
      <c r="C65" s="179"/>
      <c r="D65" s="179"/>
      <c r="E65" s="179"/>
      <c r="F65" s="179"/>
      <c r="G65" s="180"/>
      <c r="H65" s="180"/>
      <c r="I65" s="180"/>
      <c r="J65" s="176"/>
      <c r="K65" s="176"/>
    </row>
    <row r="66" spans="2:11" ht="30" customHeight="1" x14ac:dyDescent="0.3">
      <c r="B66" s="113"/>
      <c r="C66" s="36"/>
      <c r="D66" s="36"/>
      <c r="E66" s="36"/>
      <c r="F66" s="36"/>
      <c r="G66" s="36"/>
      <c r="H66" s="36"/>
      <c r="I66" s="180"/>
      <c r="J66" s="176"/>
      <c r="K66" s="176"/>
    </row>
    <row r="67" spans="2:11" ht="30" customHeight="1" x14ac:dyDescent="0.3">
      <c r="B67" s="113"/>
      <c r="C67" s="36"/>
      <c r="D67" s="36"/>
      <c r="E67" s="36"/>
      <c r="F67" s="36"/>
      <c r="G67" s="36"/>
      <c r="H67" s="36"/>
      <c r="I67" s="180"/>
      <c r="J67" s="176"/>
      <c r="K67" s="176"/>
    </row>
    <row r="68" spans="2:11" ht="30" customHeight="1" x14ac:dyDescent="0.3">
      <c r="B68" s="61" t="s">
        <v>319</v>
      </c>
      <c r="C68" s="36"/>
      <c r="D68" s="36"/>
      <c r="E68" s="36"/>
      <c r="F68" s="36"/>
      <c r="G68" s="36"/>
      <c r="H68" s="36"/>
      <c r="I68" s="180"/>
      <c r="J68" s="176"/>
      <c r="K68" s="176"/>
    </row>
    <row r="69" spans="2:11" ht="28.15" customHeight="1" x14ac:dyDescent="0.3">
      <c r="B69" s="89" t="s">
        <v>319</v>
      </c>
      <c r="C69" s="36"/>
      <c r="D69" s="36"/>
      <c r="E69" s="36"/>
      <c r="F69" s="36"/>
      <c r="G69" s="36"/>
      <c r="H69" s="36"/>
      <c r="I69" s="180"/>
      <c r="J69" s="176"/>
      <c r="K69" s="176"/>
    </row>
    <row r="70" spans="2:11" ht="16.149999999999999" customHeight="1" x14ac:dyDescent="0.3">
      <c r="B70" s="44" t="s">
        <v>56</v>
      </c>
      <c r="C70" s="36"/>
      <c r="D70" s="36"/>
      <c r="E70" s="36"/>
      <c r="F70" s="36"/>
      <c r="G70" s="36"/>
      <c r="H70" s="36"/>
      <c r="I70" s="180"/>
      <c r="J70" s="176"/>
      <c r="K70" s="176"/>
    </row>
    <row r="71" spans="2:11" ht="30" customHeight="1" x14ac:dyDescent="0.3">
      <c r="B71" s="36"/>
      <c r="C71" s="36"/>
      <c r="D71" s="36"/>
      <c r="E71" s="36"/>
      <c r="F71" s="36"/>
      <c r="G71" s="36"/>
      <c r="H71" s="36"/>
      <c r="I71" s="180"/>
      <c r="J71" s="176"/>
      <c r="K71" s="176"/>
    </row>
    <row r="72" spans="2:11" ht="30" customHeight="1" x14ac:dyDescent="0.3">
      <c r="B72" s="36"/>
      <c r="C72" s="36"/>
      <c r="D72" s="36"/>
      <c r="E72" s="36"/>
      <c r="F72" s="36"/>
      <c r="G72" s="36"/>
      <c r="H72" s="36"/>
      <c r="I72" s="180"/>
      <c r="J72" s="176"/>
      <c r="K72" s="176"/>
    </row>
    <row r="73" spans="2:11" ht="30" customHeight="1" x14ac:dyDescent="0.3">
      <c r="B73" s="36"/>
      <c r="C73" s="36"/>
      <c r="D73" s="36"/>
      <c r="E73" s="36"/>
      <c r="F73" s="36"/>
      <c r="G73" s="36"/>
      <c r="H73" s="36"/>
      <c r="I73" s="180"/>
      <c r="J73" s="176"/>
      <c r="K73" s="176"/>
    </row>
    <row r="74" spans="2:11" ht="30" customHeight="1" x14ac:dyDescent="0.3">
      <c r="B74" s="36"/>
      <c r="C74" s="36"/>
      <c r="D74" s="36"/>
      <c r="E74" s="36"/>
      <c r="F74" s="36"/>
      <c r="G74" s="36"/>
      <c r="H74" s="36"/>
      <c r="I74" s="180"/>
      <c r="J74" s="176"/>
      <c r="K74" s="176"/>
    </row>
    <row r="75" spans="2:11" ht="30" customHeight="1" x14ac:dyDescent="0.3">
      <c r="B75" s="36"/>
      <c r="C75" s="36"/>
      <c r="D75" s="36"/>
      <c r="E75" s="36"/>
      <c r="F75" s="36"/>
      <c r="G75" s="36"/>
      <c r="H75" s="36"/>
      <c r="I75" s="180"/>
      <c r="J75" s="176"/>
      <c r="K75" s="176"/>
    </row>
    <row r="76" spans="2:11" ht="30" customHeight="1" x14ac:dyDescent="0.3">
      <c r="B76" s="36"/>
      <c r="C76" s="36"/>
      <c r="D76" s="36"/>
      <c r="E76" s="36"/>
      <c r="F76" s="36"/>
      <c r="G76" s="36"/>
      <c r="H76" s="36"/>
      <c r="I76" s="180"/>
      <c r="J76" s="176"/>
      <c r="K76" s="176"/>
    </row>
    <row r="77" spans="2:11" ht="30" customHeight="1" x14ac:dyDescent="0.3">
      <c r="B77" s="36"/>
      <c r="C77" s="36"/>
      <c r="D77" s="36"/>
      <c r="E77" s="36"/>
      <c r="F77" s="36"/>
      <c r="G77" s="36"/>
      <c r="H77" s="36"/>
      <c r="I77" s="180"/>
      <c r="J77" s="176"/>
      <c r="K77" s="176"/>
    </row>
    <row r="78" spans="2:11" ht="30" customHeight="1" x14ac:dyDescent="0.3">
      <c r="B78" s="36"/>
      <c r="C78" s="36"/>
      <c r="D78" s="36"/>
      <c r="E78" s="36"/>
      <c r="F78" s="36"/>
      <c r="G78" s="36"/>
      <c r="H78" s="36"/>
      <c r="I78" s="180"/>
      <c r="J78" s="176"/>
      <c r="K78" s="176"/>
    </row>
    <row r="79" spans="2:11" ht="30" customHeight="1" x14ac:dyDescent="0.3">
      <c r="B79" s="36"/>
      <c r="C79" s="36"/>
      <c r="D79" s="36"/>
      <c r="E79" s="36"/>
      <c r="F79" s="36"/>
      <c r="G79" s="36"/>
      <c r="H79" s="36"/>
      <c r="I79" s="180"/>
      <c r="J79" s="176"/>
      <c r="K79" s="176"/>
    </row>
    <row r="80" spans="2:11" ht="30" customHeight="1" x14ac:dyDescent="0.3">
      <c r="I80" s="176"/>
      <c r="J80" s="176"/>
      <c r="K80" s="176"/>
    </row>
  </sheetData>
  <sheetProtection selectLockedCells="1" selectUnlockedCells="1"/>
  <mergeCells count="6">
    <mergeCell ref="B52:H52"/>
    <mergeCell ref="B30:H30"/>
    <mergeCell ref="B3:H3"/>
    <mergeCell ref="B4:H4"/>
    <mergeCell ref="B7:H7"/>
    <mergeCell ref="B5:F5"/>
  </mergeCells>
  <conditionalFormatting sqref="H56">
    <cfRule type="cellIs" dxfId="32" priority="5" operator="notEqual">
      <formula>0</formula>
    </cfRule>
  </conditionalFormatting>
  <conditionalFormatting sqref="C43:H43">
    <cfRule type="cellIs" dxfId="31" priority="3" operator="lessThan">
      <formula>0</formula>
    </cfRule>
    <cfRule type="cellIs" dxfId="30" priority="4" operator="greaterThan">
      <formula>0</formula>
    </cfRule>
  </conditionalFormatting>
  <hyperlinks>
    <hyperlink ref="B6" location="Indice!A1" display="Índice"/>
    <hyperlink ref="H6" location="'2.3_EROG SECT'!A1" display="Siguiente"/>
    <hyperlink ref="G6" location="'2.1_FINANC SECT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showGridLines="0" showZeros="0" zoomScale="60" zoomScaleNormal="60" zoomScaleSheetLayoutView="100" workbookViewId="0">
      <pane ySplit="6" topLeftCell="A7" activePane="bottomLeft" state="frozen"/>
      <selection pane="bottomLeft" activeCell="H14" sqref="H14"/>
    </sheetView>
  </sheetViews>
  <sheetFormatPr baseColWidth="10" defaultRowHeight="15" x14ac:dyDescent="0.25"/>
  <cols>
    <col min="1" max="1" width="2.85546875" customWidth="1"/>
    <col min="2" max="2" width="50.28515625" customWidth="1"/>
    <col min="3" max="17" width="15.28515625" customWidth="1"/>
    <col min="18" max="18" width="14.7109375" customWidth="1"/>
  </cols>
  <sheetData>
    <row r="1" spans="2:18" ht="84.75" customHeight="1" x14ac:dyDescent="0.25"/>
    <row r="2" spans="2:18" ht="21" customHeight="1" x14ac:dyDescent="0.25">
      <c r="J2" s="185"/>
    </row>
    <row r="3" spans="2:18" ht="34.9" customHeight="1" x14ac:dyDescent="0.25">
      <c r="B3" s="424" t="s">
        <v>87</v>
      </c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  <c r="P3" s="424"/>
      <c r="Q3" s="424"/>
    </row>
    <row r="4" spans="2:18" ht="37.15" customHeight="1" x14ac:dyDescent="0.25">
      <c r="B4" s="421" t="s">
        <v>274</v>
      </c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</row>
    <row r="5" spans="2:18" ht="7.15" customHeight="1" x14ac:dyDescent="0.25">
      <c r="B5" s="420"/>
      <c r="C5" s="420"/>
      <c r="D5" s="420"/>
      <c r="E5" s="420"/>
      <c r="F5" s="420"/>
      <c r="G5" s="420"/>
      <c r="H5" s="420"/>
      <c r="I5" s="420"/>
      <c r="J5" s="420"/>
      <c r="K5" s="420"/>
      <c r="L5" s="420"/>
      <c r="M5" s="420"/>
    </row>
    <row r="6" spans="2:18" ht="23.25" customHeight="1" x14ac:dyDescent="0.25">
      <c r="B6" s="56" t="s">
        <v>38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Q6" s="59" t="s">
        <v>74</v>
      </c>
      <c r="R6" s="59" t="s">
        <v>75</v>
      </c>
    </row>
    <row r="7" spans="2:18" ht="25.15" customHeight="1" x14ac:dyDescent="0.25">
      <c r="B7" s="422" t="s">
        <v>51</v>
      </c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2"/>
      <c r="N7" s="422"/>
      <c r="O7" s="422"/>
      <c r="P7" s="422"/>
      <c r="Q7" s="422"/>
    </row>
    <row r="8" spans="2:18" ht="33" customHeight="1" x14ac:dyDescent="0.25">
      <c r="B8" s="28" t="s">
        <v>40</v>
      </c>
      <c r="C8" s="28">
        <v>2007</v>
      </c>
      <c r="D8" s="28">
        <v>2008</v>
      </c>
      <c r="E8" s="28">
        <v>2009</v>
      </c>
      <c r="F8" s="28">
        <v>2010</v>
      </c>
      <c r="G8" s="28">
        <v>2011</v>
      </c>
      <c r="H8" s="28">
        <v>2012</v>
      </c>
      <c r="I8" s="28">
        <v>2013</v>
      </c>
      <c r="J8" s="28">
        <v>2014</v>
      </c>
      <c r="K8" s="28">
        <v>2015</v>
      </c>
      <c r="L8" s="28">
        <v>2016</v>
      </c>
      <c r="M8" s="28">
        <v>2017</v>
      </c>
      <c r="N8" s="28">
        <v>2018</v>
      </c>
      <c r="O8" s="28">
        <v>2019</v>
      </c>
      <c r="P8" s="28">
        <v>2020</v>
      </c>
      <c r="Q8" s="28">
        <v>2021</v>
      </c>
      <c r="R8" s="28">
        <v>2022</v>
      </c>
    </row>
    <row r="9" spans="2:18" ht="33" customHeight="1" x14ac:dyDescent="0.25">
      <c r="B9" s="124" t="s">
        <v>372</v>
      </c>
      <c r="C9" s="187">
        <v>1137080</v>
      </c>
      <c r="D9" s="187">
        <v>1412953</v>
      </c>
      <c r="E9" s="187">
        <v>1658442</v>
      </c>
      <c r="F9" s="187">
        <v>2179175</v>
      </c>
      <c r="G9" s="187">
        <v>2869283</v>
      </c>
      <c r="H9" s="187">
        <v>3608772</v>
      </c>
      <c r="I9" s="187">
        <v>4127835</v>
      </c>
      <c r="J9" s="187">
        <v>4647543</v>
      </c>
      <c r="K9" s="187">
        <v>4816880</v>
      </c>
      <c r="L9" s="187">
        <v>5054439</v>
      </c>
      <c r="M9" s="187">
        <v>5873034</v>
      </c>
      <c r="N9" s="187">
        <v>5589528</v>
      </c>
      <c r="O9" s="187">
        <v>5336867</v>
      </c>
      <c r="P9" s="187">
        <v>4968495</v>
      </c>
      <c r="Q9" s="187">
        <v>5613487</v>
      </c>
      <c r="R9" s="187">
        <v>5437121</v>
      </c>
    </row>
    <row r="10" spans="2:18" ht="33" customHeight="1" x14ac:dyDescent="0.25">
      <c r="B10" s="123" t="s">
        <v>366</v>
      </c>
      <c r="C10" s="188">
        <v>722429</v>
      </c>
      <c r="D10" s="188">
        <v>950908</v>
      </c>
      <c r="E10" s="188">
        <v>1014741</v>
      </c>
      <c r="F10" s="188">
        <v>1217619</v>
      </c>
      <c r="G10" s="188">
        <v>1429112</v>
      </c>
      <c r="H10" s="188">
        <v>1861091</v>
      </c>
      <c r="I10" s="188">
        <v>2381207</v>
      </c>
      <c r="J10" s="188">
        <v>2613697</v>
      </c>
      <c r="K10" s="188">
        <v>2669742</v>
      </c>
      <c r="L10" s="188">
        <v>2655620</v>
      </c>
      <c r="M10" s="188">
        <v>3369017</v>
      </c>
      <c r="N10" s="188">
        <v>3144652</v>
      </c>
      <c r="O10" s="188">
        <v>2885173</v>
      </c>
      <c r="P10" s="188">
        <v>2670714</v>
      </c>
      <c r="Q10" s="188">
        <v>2980818</v>
      </c>
      <c r="R10" s="188">
        <v>2896379</v>
      </c>
    </row>
    <row r="11" spans="2:18" ht="33" customHeight="1" x14ac:dyDescent="0.25">
      <c r="B11" s="123" t="s">
        <v>367</v>
      </c>
      <c r="C11" s="188">
        <v>53762</v>
      </c>
      <c r="D11" s="188">
        <v>63356</v>
      </c>
      <c r="E11" s="188">
        <v>71777</v>
      </c>
      <c r="F11" s="188">
        <v>67087</v>
      </c>
      <c r="G11" s="188">
        <v>58238</v>
      </c>
      <c r="H11" s="188">
        <v>68055</v>
      </c>
      <c r="I11" s="188">
        <v>70896</v>
      </c>
      <c r="J11" s="188">
        <v>45048</v>
      </c>
      <c r="K11" s="188">
        <v>38454</v>
      </c>
      <c r="L11" s="188">
        <v>40795</v>
      </c>
      <c r="M11" s="188">
        <v>40908</v>
      </c>
      <c r="N11" s="188">
        <v>49421</v>
      </c>
      <c r="O11" s="188">
        <v>52353</v>
      </c>
      <c r="P11" s="188">
        <v>64193</v>
      </c>
      <c r="Q11" s="188">
        <v>68102</v>
      </c>
      <c r="R11" s="188">
        <v>65810</v>
      </c>
    </row>
    <row r="12" spans="2:18" ht="33" customHeight="1" x14ac:dyDescent="0.25">
      <c r="B12" s="123" t="s">
        <v>379</v>
      </c>
      <c r="C12" s="188">
        <v>360889</v>
      </c>
      <c r="D12" s="188">
        <v>398689</v>
      </c>
      <c r="E12" s="188">
        <v>571924</v>
      </c>
      <c r="F12" s="188">
        <v>894469</v>
      </c>
      <c r="G12" s="188">
        <v>1381933</v>
      </c>
      <c r="H12" s="188">
        <v>1679626</v>
      </c>
      <c r="I12" s="188">
        <v>1675732</v>
      </c>
      <c r="J12" s="188">
        <v>1988798</v>
      </c>
      <c r="K12" s="188">
        <v>2108684</v>
      </c>
      <c r="L12" s="188">
        <v>2358024</v>
      </c>
      <c r="M12" s="188">
        <v>2463109</v>
      </c>
      <c r="N12" s="188">
        <v>2395455</v>
      </c>
      <c r="O12" s="188">
        <v>2399341</v>
      </c>
      <c r="P12" s="188">
        <v>2233588</v>
      </c>
      <c r="Q12" s="188">
        <v>2564567</v>
      </c>
      <c r="R12" s="188">
        <v>2474932</v>
      </c>
    </row>
    <row r="13" spans="2:18" ht="33" customHeight="1" x14ac:dyDescent="0.25">
      <c r="B13" s="93" t="s">
        <v>365</v>
      </c>
      <c r="C13" s="187">
        <v>668698</v>
      </c>
      <c r="D13" s="187">
        <v>817636</v>
      </c>
      <c r="E13" s="187">
        <v>1006957</v>
      </c>
      <c r="F13" s="187">
        <v>1195784</v>
      </c>
      <c r="G13" s="187">
        <v>1390776</v>
      </c>
      <c r="H13" s="187">
        <v>1579780</v>
      </c>
      <c r="I13" s="187">
        <v>1768824</v>
      </c>
      <c r="J13" s="187">
        <v>1936679</v>
      </c>
      <c r="K13" s="187">
        <v>2150765</v>
      </c>
      <c r="L13" s="187">
        <v>1985598</v>
      </c>
      <c r="M13" s="187">
        <v>1908615</v>
      </c>
      <c r="N13" s="187">
        <v>1978180</v>
      </c>
      <c r="O13" s="187">
        <v>2232941</v>
      </c>
      <c r="P13" s="187">
        <v>2220357</v>
      </c>
      <c r="Q13" s="187">
        <v>2408686</v>
      </c>
      <c r="R13" s="187">
        <v>2622948</v>
      </c>
    </row>
    <row r="14" spans="2:18" ht="33" customHeight="1" x14ac:dyDescent="0.25">
      <c r="B14" s="123" t="s">
        <v>380</v>
      </c>
      <c r="C14" s="188">
        <v>495794</v>
      </c>
      <c r="D14" s="188">
        <v>610920</v>
      </c>
      <c r="E14" s="188">
        <v>752437</v>
      </c>
      <c r="F14" s="188">
        <v>960901</v>
      </c>
      <c r="G14" s="188">
        <v>1109750</v>
      </c>
      <c r="H14" s="188">
        <v>1292921</v>
      </c>
      <c r="I14" s="188">
        <v>1507456</v>
      </c>
      <c r="J14" s="188">
        <v>1635285</v>
      </c>
      <c r="K14" s="188">
        <v>1853410</v>
      </c>
      <c r="L14" s="188">
        <v>1594771</v>
      </c>
      <c r="M14" s="188">
        <v>1591980</v>
      </c>
      <c r="N14" s="188">
        <v>1631762</v>
      </c>
      <c r="O14" s="188">
        <v>1860380</v>
      </c>
      <c r="P14" s="188">
        <v>1848686</v>
      </c>
      <c r="Q14" s="188">
        <v>2012347</v>
      </c>
      <c r="R14" s="188">
        <v>2125043</v>
      </c>
    </row>
    <row r="15" spans="2:18" ht="33" customHeight="1" x14ac:dyDescent="0.25">
      <c r="B15" s="123" t="s">
        <v>381</v>
      </c>
      <c r="C15" s="188">
        <v>98749</v>
      </c>
      <c r="D15" s="188">
        <v>110487</v>
      </c>
      <c r="E15" s="188">
        <v>125294</v>
      </c>
      <c r="F15" s="188">
        <v>89458</v>
      </c>
      <c r="G15" s="188">
        <v>124345</v>
      </c>
      <c r="H15" s="188">
        <v>138120</v>
      </c>
      <c r="I15" s="188">
        <v>78700</v>
      </c>
      <c r="J15" s="188">
        <v>66915</v>
      </c>
      <c r="K15" s="188">
        <v>72903</v>
      </c>
      <c r="L15" s="188">
        <v>106484</v>
      </c>
      <c r="M15" s="188">
        <v>74083</v>
      </c>
      <c r="N15" s="188">
        <v>74045</v>
      </c>
      <c r="O15" s="188">
        <v>73796</v>
      </c>
      <c r="P15" s="188">
        <v>58967</v>
      </c>
      <c r="Q15" s="188">
        <v>69223</v>
      </c>
      <c r="R15" s="188">
        <v>73104</v>
      </c>
    </row>
    <row r="16" spans="2:18" ht="33" customHeight="1" x14ac:dyDescent="0.25">
      <c r="B16" s="123" t="s">
        <v>382</v>
      </c>
      <c r="C16" s="188">
        <v>74155</v>
      </c>
      <c r="D16" s="188">
        <v>96229</v>
      </c>
      <c r="E16" s="188">
        <v>129226</v>
      </c>
      <c r="F16" s="188">
        <v>145425</v>
      </c>
      <c r="G16" s="188">
        <v>156681</v>
      </c>
      <c r="H16" s="188">
        <v>148739</v>
      </c>
      <c r="I16" s="188">
        <v>182668</v>
      </c>
      <c r="J16" s="188">
        <v>234479</v>
      </c>
      <c r="K16" s="188">
        <v>224452</v>
      </c>
      <c r="L16" s="188">
        <v>284343</v>
      </c>
      <c r="M16" s="188">
        <v>242552</v>
      </c>
      <c r="N16" s="188">
        <v>272373</v>
      </c>
      <c r="O16" s="188">
        <v>298765</v>
      </c>
      <c r="P16" s="188">
        <v>312704</v>
      </c>
      <c r="Q16" s="188">
        <v>327116</v>
      </c>
      <c r="R16" s="188">
        <v>424801</v>
      </c>
    </row>
    <row r="17" spans="1:18" ht="33" customHeight="1" x14ac:dyDescent="0.25">
      <c r="B17" s="124" t="s">
        <v>397</v>
      </c>
      <c r="C17" s="187">
        <v>1805778</v>
      </c>
      <c r="D17" s="187">
        <v>2230589</v>
      </c>
      <c r="E17" s="187">
        <v>2665399</v>
      </c>
      <c r="F17" s="187">
        <v>3374959</v>
      </c>
      <c r="G17" s="187">
        <v>4260059</v>
      </c>
      <c r="H17" s="187">
        <v>5188552</v>
      </c>
      <c r="I17" s="187">
        <v>5896659</v>
      </c>
      <c r="J17" s="187">
        <v>6584222</v>
      </c>
      <c r="K17" s="187">
        <v>6967645</v>
      </c>
      <c r="L17" s="187">
        <v>7040037</v>
      </c>
      <c r="M17" s="187">
        <v>7781649</v>
      </c>
      <c r="N17" s="187">
        <v>7567708</v>
      </c>
      <c r="O17" s="187">
        <v>7569808</v>
      </c>
      <c r="P17" s="187">
        <v>7188852</v>
      </c>
      <c r="Q17" s="187">
        <v>8022173</v>
      </c>
      <c r="R17" s="187">
        <v>8060069</v>
      </c>
    </row>
    <row r="18" spans="1:18" ht="21.75" customHeight="1" x14ac:dyDescent="0.3">
      <c r="B18" s="61" t="s">
        <v>319</v>
      </c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6"/>
    </row>
    <row r="19" spans="1:18" ht="18" customHeight="1" x14ac:dyDescent="0.25">
      <c r="B19" s="74"/>
      <c r="C19" s="182"/>
      <c r="D19" s="184"/>
      <c r="E19" s="184"/>
      <c r="F19" s="184"/>
      <c r="G19" s="184"/>
      <c r="H19" s="184"/>
      <c r="I19" s="184"/>
      <c r="J19" s="184"/>
      <c r="K19" s="184"/>
      <c r="L19" s="184"/>
      <c r="M19" s="184"/>
    </row>
    <row r="20" spans="1:18" ht="31.9" customHeight="1" x14ac:dyDescent="0.25">
      <c r="B20" s="427" t="s">
        <v>275</v>
      </c>
      <c r="C20" s="427"/>
      <c r="D20" s="427"/>
      <c r="E20" s="427"/>
      <c r="F20" s="427"/>
      <c r="G20" s="427"/>
      <c r="H20" s="427"/>
      <c r="I20" s="427"/>
      <c r="J20" s="427"/>
      <c r="K20" s="427"/>
      <c r="L20" s="427"/>
      <c r="M20" s="427"/>
      <c r="N20" s="427"/>
      <c r="O20" s="427"/>
      <c r="P20" s="427"/>
      <c r="Q20" s="427"/>
    </row>
    <row r="21" spans="1:18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</row>
    <row r="22" spans="1:18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</row>
    <row r="23" spans="1:18" x14ac:dyDescent="0.25">
      <c r="A23" s="6"/>
      <c r="B23" s="191"/>
      <c r="C23" s="192">
        <v>2007</v>
      </c>
      <c r="D23" s="192">
        <v>2008</v>
      </c>
      <c r="E23" s="192">
        <v>2009</v>
      </c>
      <c r="F23" s="189">
        <v>2010</v>
      </c>
      <c r="G23" s="189">
        <v>2011</v>
      </c>
      <c r="H23" s="189">
        <v>2012</v>
      </c>
      <c r="I23" s="189">
        <v>2013</v>
      </c>
      <c r="J23" s="189">
        <v>2014</v>
      </c>
      <c r="K23" s="189">
        <v>2015</v>
      </c>
      <c r="L23" s="189">
        <v>2016</v>
      </c>
      <c r="M23" s="189">
        <v>2017</v>
      </c>
      <c r="N23" s="189">
        <v>2018</v>
      </c>
      <c r="O23" s="190">
        <v>2019</v>
      </c>
      <c r="P23" s="190">
        <v>2020</v>
      </c>
      <c r="Q23" s="190">
        <v>2021</v>
      </c>
      <c r="R23" s="190">
        <v>2022</v>
      </c>
    </row>
    <row r="24" spans="1:18" x14ac:dyDescent="0.25">
      <c r="A24" s="6"/>
      <c r="B24" s="193" t="str">
        <f>B9</f>
        <v>Sector público</v>
      </c>
      <c r="C24" s="194">
        <f>C9/1000</f>
        <v>1137.08</v>
      </c>
      <c r="D24" s="194">
        <f t="shared" ref="D24:R24" si="0">D9/1000</f>
        <v>1412.953</v>
      </c>
      <c r="E24" s="194">
        <f t="shared" si="0"/>
        <v>1658.442</v>
      </c>
      <c r="F24" s="194">
        <f t="shared" si="0"/>
        <v>2179.1750000000002</v>
      </c>
      <c r="G24" s="194">
        <f t="shared" si="0"/>
        <v>2869.2829999999999</v>
      </c>
      <c r="H24" s="194">
        <f t="shared" si="0"/>
        <v>3608.7719999999999</v>
      </c>
      <c r="I24" s="194">
        <f t="shared" si="0"/>
        <v>4127.835</v>
      </c>
      <c r="J24" s="194">
        <f t="shared" si="0"/>
        <v>4647.5429999999997</v>
      </c>
      <c r="K24" s="194">
        <f t="shared" si="0"/>
        <v>4816.88</v>
      </c>
      <c r="L24" s="194">
        <f t="shared" si="0"/>
        <v>5054.4390000000003</v>
      </c>
      <c r="M24" s="194">
        <f t="shared" si="0"/>
        <v>5873.0339999999997</v>
      </c>
      <c r="N24" s="194">
        <f t="shared" si="0"/>
        <v>5589.5280000000002</v>
      </c>
      <c r="O24" s="194">
        <f t="shared" si="0"/>
        <v>5336.8670000000002</v>
      </c>
      <c r="P24" s="194">
        <f t="shared" si="0"/>
        <v>4968.4949999999999</v>
      </c>
      <c r="Q24" s="194">
        <f t="shared" si="0"/>
        <v>5613.4870000000001</v>
      </c>
      <c r="R24" s="194">
        <f t="shared" si="0"/>
        <v>5437.1210000000001</v>
      </c>
    </row>
    <row r="25" spans="1:18" x14ac:dyDescent="0.25">
      <c r="A25" s="6"/>
      <c r="B25" s="193" t="str">
        <f>B13</f>
        <v>Sector privado</v>
      </c>
      <c r="C25" s="194">
        <f>C13/1000</f>
        <v>668.69799999999998</v>
      </c>
      <c r="D25" s="194">
        <f t="shared" ref="D25:R25" si="1">D13/1000</f>
        <v>817.63599999999997</v>
      </c>
      <c r="E25" s="194">
        <f t="shared" si="1"/>
        <v>1006.957</v>
      </c>
      <c r="F25" s="194">
        <f t="shared" si="1"/>
        <v>1195.7840000000001</v>
      </c>
      <c r="G25" s="194">
        <f t="shared" si="1"/>
        <v>1390.7760000000001</v>
      </c>
      <c r="H25" s="194">
        <f t="shared" si="1"/>
        <v>1579.78</v>
      </c>
      <c r="I25" s="194">
        <f t="shared" si="1"/>
        <v>1768.8240000000001</v>
      </c>
      <c r="J25" s="194">
        <f t="shared" si="1"/>
        <v>1936.6790000000001</v>
      </c>
      <c r="K25" s="194">
        <f t="shared" si="1"/>
        <v>2150.7649999999999</v>
      </c>
      <c r="L25" s="194">
        <f t="shared" si="1"/>
        <v>1985.598</v>
      </c>
      <c r="M25" s="194">
        <f t="shared" si="1"/>
        <v>1908.615</v>
      </c>
      <c r="N25" s="194">
        <f t="shared" si="1"/>
        <v>1978.18</v>
      </c>
      <c r="O25" s="194">
        <f t="shared" si="1"/>
        <v>2232.9409999999998</v>
      </c>
      <c r="P25" s="194">
        <f t="shared" si="1"/>
        <v>2220.357</v>
      </c>
      <c r="Q25" s="194">
        <f t="shared" si="1"/>
        <v>2408.6860000000001</v>
      </c>
      <c r="R25" s="194">
        <f t="shared" si="1"/>
        <v>2622.9479999999999</v>
      </c>
    </row>
    <row r="26" spans="1:18" x14ac:dyDescent="0.25">
      <c r="A26" s="6"/>
      <c r="B26" s="195" t="s">
        <v>55</v>
      </c>
      <c r="C26" s="196">
        <f>+C25/C24</f>
        <v>0.58808351215393817</v>
      </c>
      <c r="D26" s="196">
        <f t="shared" ref="D26:R26" si="2">+D25/D24</f>
        <v>0.57867176049026403</v>
      </c>
      <c r="E26" s="196">
        <f t="shared" si="2"/>
        <v>0.60717046480974313</v>
      </c>
      <c r="F26" s="196">
        <f t="shared" si="2"/>
        <v>0.54873243314557119</v>
      </c>
      <c r="G26" s="196">
        <f t="shared" si="2"/>
        <v>0.4847120343305279</v>
      </c>
      <c r="H26" s="196">
        <f t="shared" si="2"/>
        <v>0.43776109989769374</v>
      </c>
      <c r="I26" s="196">
        <f t="shared" si="2"/>
        <v>0.4285113140423491</v>
      </c>
      <c r="J26" s="196">
        <f t="shared" si="2"/>
        <v>0.41671029186819791</v>
      </c>
      <c r="K26" s="196">
        <f t="shared" si="2"/>
        <v>0.44650582949959305</v>
      </c>
      <c r="L26" s="196">
        <f t="shared" si="2"/>
        <v>0.39284241040400325</v>
      </c>
      <c r="M26" s="196">
        <f t="shared" si="2"/>
        <v>0.32497938884739985</v>
      </c>
      <c r="N26" s="196">
        <f t="shared" si="2"/>
        <v>0.35390823697457102</v>
      </c>
      <c r="O26" s="196">
        <f t="shared" si="2"/>
        <v>0.41839922186556266</v>
      </c>
      <c r="P26" s="196">
        <f t="shared" si="2"/>
        <v>0.44688723647704187</v>
      </c>
      <c r="Q26" s="196">
        <f t="shared" si="2"/>
        <v>0.429089084912818</v>
      </c>
      <c r="R26" s="196">
        <f t="shared" si="2"/>
        <v>0.48241486624998781</v>
      </c>
    </row>
    <row r="27" spans="1:18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</row>
    <row r="28" spans="1:18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</row>
    <row r="29" spans="1:18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</row>
    <row r="30" spans="1:18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</row>
    <row r="31" spans="1:18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8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</row>
    <row r="34" spans="1:17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1:17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17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17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17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17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1:17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17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</row>
    <row r="42" spans="1:17" x14ac:dyDescent="0.25"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7" x14ac:dyDescent="0.25"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1:17" x14ac:dyDescent="0.25"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1:17" x14ac:dyDescent="0.25"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54" spans="2:14" ht="15" customHeight="1" x14ac:dyDescent="0.3">
      <c r="B54" s="61" t="s">
        <v>319</v>
      </c>
      <c r="C54" s="183"/>
      <c r="D54" s="183"/>
      <c r="E54" s="183"/>
      <c r="F54" s="183"/>
      <c r="G54" s="183"/>
      <c r="H54" s="183"/>
      <c r="I54" s="183"/>
      <c r="J54" s="183"/>
      <c r="K54" s="183"/>
      <c r="L54" s="183"/>
      <c r="M54" s="183"/>
      <c r="N54" s="183"/>
    </row>
    <row r="55" spans="2:14" ht="15.75" customHeight="1" x14ac:dyDescent="0.3">
      <c r="B55" s="44" t="s">
        <v>56</v>
      </c>
    </row>
  </sheetData>
  <sheetProtection selectLockedCells="1" selectUnlockedCells="1"/>
  <mergeCells count="5">
    <mergeCell ref="B3:Q3"/>
    <mergeCell ref="B20:Q20"/>
    <mergeCell ref="B5:M5"/>
    <mergeCell ref="B7:Q7"/>
    <mergeCell ref="B4:Q4"/>
  </mergeCells>
  <hyperlinks>
    <hyperlink ref="B6" location="Indice!A1" display="Índice"/>
    <hyperlink ref="R6" location="'2.4_EROG SEG SECTOR'!A1" display="Siguiente"/>
    <hyperlink ref="Q6" location="'2.2_FINANC TIPO INGR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7"/>
  <sheetViews>
    <sheetView showGridLines="0" zoomScale="60" zoomScaleNormal="60" zoomScaleSheetLayoutView="100" workbookViewId="0">
      <pane ySplit="6" topLeftCell="A7" activePane="bottomLeft" state="frozen"/>
      <selection pane="bottomLeft" activeCell="Q16" sqref="Q16"/>
    </sheetView>
  </sheetViews>
  <sheetFormatPr baseColWidth="10" defaultRowHeight="15" x14ac:dyDescent="0.25"/>
  <cols>
    <col min="1" max="1" width="2" customWidth="1"/>
    <col min="2" max="2" width="66.5703125" customWidth="1"/>
    <col min="3" max="10" width="22.7109375" customWidth="1"/>
    <col min="11" max="11" width="23.42578125" customWidth="1"/>
    <col min="12" max="12" width="22.7109375" customWidth="1"/>
    <col min="13" max="18" width="11.42578125" customWidth="1"/>
    <col min="19" max="19" width="2.7109375" customWidth="1"/>
    <col min="20" max="20" width="5.5703125" customWidth="1"/>
    <col min="21" max="21" width="14.5703125" customWidth="1"/>
    <col min="22" max="22" width="11.85546875" customWidth="1"/>
    <col min="23" max="25" width="15.7109375" customWidth="1"/>
  </cols>
  <sheetData>
    <row r="1" spans="2:19" ht="69" customHeight="1" x14ac:dyDescent="0.25"/>
    <row r="2" spans="2:19" ht="21" customHeight="1" x14ac:dyDescent="0.25"/>
    <row r="3" spans="2:19" ht="48" customHeight="1" x14ac:dyDescent="0.25">
      <c r="B3" s="423" t="s">
        <v>88</v>
      </c>
      <c r="C3" s="423"/>
      <c r="D3" s="423"/>
      <c r="E3" s="423"/>
      <c r="F3" s="423"/>
      <c r="G3" s="423"/>
      <c r="H3" s="423"/>
      <c r="I3" s="423"/>
      <c r="J3" s="423"/>
      <c r="K3" s="423"/>
      <c r="L3" s="423"/>
    </row>
    <row r="4" spans="2:19" ht="41.25" customHeight="1" x14ac:dyDescent="0.25">
      <c r="B4" s="421" t="s">
        <v>363</v>
      </c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55"/>
      <c r="N4" s="55"/>
      <c r="O4" s="55"/>
      <c r="P4" s="55"/>
      <c r="Q4" s="55"/>
      <c r="R4" s="55"/>
      <c r="S4" s="55"/>
    </row>
    <row r="5" spans="2:19" ht="1.1499999999999999" customHeight="1" x14ac:dyDescent="0.25">
      <c r="B5" s="420"/>
      <c r="C5" s="420"/>
      <c r="D5" s="420"/>
      <c r="E5" s="420"/>
      <c r="F5" s="420"/>
      <c r="G5" s="168"/>
      <c r="H5" s="168"/>
      <c r="I5" s="168"/>
      <c r="J5" s="168"/>
      <c r="K5" s="168"/>
      <c r="L5" s="31"/>
      <c r="M5" s="55"/>
      <c r="N5" s="55"/>
      <c r="O5" s="55"/>
      <c r="P5" s="55"/>
      <c r="Q5" s="55"/>
      <c r="R5" s="55"/>
      <c r="S5" s="55"/>
    </row>
    <row r="6" spans="2:19" ht="21" customHeight="1" x14ac:dyDescent="0.25">
      <c r="B6" s="56" t="s">
        <v>38</v>
      </c>
      <c r="C6" s="57"/>
      <c r="D6" s="57"/>
      <c r="E6" s="57"/>
      <c r="F6" s="57"/>
      <c r="G6" s="57"/>
      <c r="H6" s="57"/>
      <c r="I6" s="57"/>
      <c r="J6" s="57"/>
      <c r="K6" s="58" t="s">
        <v>74</v>
      </c>
      <c r="L6" s="59" t="s">
        <v>75</v>
      </c>
    </row>
    <row r="7" spans="2:19" ht="24" customHeight="1" x14ac:dyDescent="0.25">
      <c r="B7" s="422" t="s">
        <v>52</v>
      </c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177"/>
      <c r="N7" s="177"/>
    </row>
    <row r="8" spans="2:19" ht="33" customHeight="1" x14ac:dyDescent="0.25">
      <c r="B8" s="429" t="s">
        <v>40</v>
      </c>
      <c r="C8" s="429" t="s">
        <v>166</v>
      </c>
      <c r="D8" s="197" t="s">
        <v>70</v>
      </c>
      <c r="E8" s="431" t="s">
        <v>71</v>
      </c>
      <c r="F8" s="432"/>
      <c r="G8" s="429" t="s">
        <v>170</v>
      </c>
      <c r="H8" s="431" t="s">
        <v>72</v>
      </c>
      <c r="I8" s="432"/>
      <c r="J8" s="431" t="s">
        <v>171</v>
      </c>
      <c r="K8" s="432"/>
      <c r="L8" s="429" t="s">
        <v>53</v>
      </c>
      <c r="N8" s="177"/>
    </row>
    <row r="9" spans="2:19" ht="68.25" customHeight="1" x14ac:dyDescent="0.25">
      <c r="B9" s="433"/>
      <c r="C9" s="430" t="s">
        <v>166</v>
      </c>
      <c r="D9" s="130" t="s">
        <v>99</v>
      </c>
      <c r="E9" s="130" t="s">
        <v>165</v>
      </c>
      <c r="F9" s="130" t="s">
        <v>100</v>
      </c>
      <c r="G9" s="430" t="s">
        <v>170</v>
      </c>
      <c r="H9" s="130" t="s">
        <v>172</v>
      </c>
      <c r="I9" s="130" t="s">
        <v>101</v>
      </c>
      <c r="J9" s="130" t="s">
        <v>102</v>
      </c>
      <c r="K9" s="130" t="s">
        <v>173</v>
      </c>
      <c r="L9" s="430" t="s">
        <v>53</v>
      </c>
    </row>
    <row r="10" spans="2:19" ht="33" customHeight="1" x14ac:dyDescent="0.25">
      <c r="B10" s="200" t="s">
        <v>380</v>
      </c>
      <c r="C10" s="198">
        <v>907533</v>
      </c>
      <c r="D10" s="65">
        <v>1065243</v>
      </c>
      <c r="E10" s="65">
        <v>79095</v>
      </c>
      <c r="F10" s="65">
        <v>1272</v>
      </c>
      <c r="G10" s="65">
        <v>0</v>
      </c>
      <c r="H10" s="65">
        <v>0</v>
      </c>
      <c r="I10" s="65">
        <v>11814</v>
      </c>
      <c r="J10" s="65">
        <v>60086</v>
      </c>
      <c r="K10" s="65">
        <v>0</v>
      </c>
      <c r="L10" s="65">
        <v>2125043</v>
      </c>
      <c r="M10" s="55"/>
    </row>
    <row r="11" spans="2:19" ht="33" customHeight="1" x14ac:dyDescent="0.25">
      <c r="B11" s="207" t="s">
        <v>398</v>
      </c>
      <c r="C11" s="199">
        <v>352248</v>
      </c>
      <c r="D11" s="199">
        <v>462726</v>
      </c>
      <c r="E11" s="199">
        <v>12091</v>
      </c>
      <c r="F11" s="199">
        <v>582</v>
      </c>
      <c r="G11" s="199">
        <v>0</v>
      </c>
      <c r="H11" s="199">
        <v>0</v>
      </c>
      <c r="I11" s="199">
        <v>9355</v>
      </c>
      <c r="J11" s="199">
        <v>25345</v>
      </c>
      <c r="K11" s="199">
        <v>0</v>
      </c>
      <c r="L11" s="199">
        <v>862347</v>
      </c>
      <c r="M11" s="55"/>
    </row>
    <row r="12" spans="2:19" ht="33" customHeight="1" x14ac:dyDescent="0.25">
      <c r="B12" s="207" t="s">
        <v>399</v>
      </c>
      <c r="C12" s="199">
        <v>25343</v>
      </c>
      <c r="D12" s="199">
        <v>17766</v>
      </c>
      <c r="E12" s="199">
        <v>10060</v>
      </c>
      <c r="F12" s="199">
        <v>274</v>
      </c>
      <c r="G12" s="199">
        <v>0</v>
      </c>
      <c r="H12" s="199">
        <v>0</v>
      </c>
      <c r="I12" s="199">
        <v>46</v>
      </c>
      <c r="J12" s="199">
        <v>480</v>
      </c>
      <c r="K12" s="199">
        <v>0</v>
      </c>
      <c r="L12" s="199">
        <v>53969</v>
      </c>
      <c r="M12" s="55"/>
    </row>
    <row r="13" spans="2:19" ht="33" customHeight="1" x14ac:dyDescent="0.25">
      <c r="B13" s="207" t="s">
        <v>400</v>
      </c>
      <c r="C13" s="199">
        <v>415669</v>
      </c>
      <c r="D13" s="199">
        <v>419264</v>
      </c>
      <c r="E13" s="199">
        <v>30588</v>
      </c>
      <c r="F13" s="199">
        <v>283</v>
      </c>
      <c r="G13" s="199">
        <v>0</v>
      </c>
      <c r="H13" s="199">
        <v>0</v>
      </c>
      <c r="I13" s="199">
        <v>1803</v>
      </c>
      <c r="J13" s="199">
        <v>21400</v>
      </c>
      <c r="K13" s="199">
        <v>0</v>
      </c>
      <c r="L13" s="199">
        <v>889007</v>
      </c>
      <c r="M13" s="55"/>
    </row>
    <row r="14" spans="2:19" ht="33" customHeight="1" x14ac:dyDescent="0.25">
      <c r="B14" s="207" t="s">
        <v>401</v>
      </c>
      <c r="C14" s="199">
        <v>114273</v>
      </c>
      <c r="D14" s="199">
        <v>165487</v>
      </c>
      <c r="E14" s="199">
        <v>26356</v>
      </c>
      <c r="F14" s="199">
        <v>133</v>
      </c>
      <c r="G14" s="199">
        <v>0</v>
      </c>
      <c r="H14" s="199">
        <v>0</v>
      </c>
      <c r="I14" s="199">
        <v>610</v>
      </c>
      <c r="J14" s="199">
        <v>12861</v>
      </c>
      <c r="K14" s="199">
        <v>0</v>
      </c>
      <c r="L14" s="199">
        <v>319720</v>
      </c>
      <c r="M14" s="55"/>
    </row>
    <row r="15" spans="2:19" ht="33" customHeight="1" x14ac:dyDescent="0.25">
      <c r="B15" s="200" t="s">
        <v>366</v>
      </c>
      <c r="C15" s="198">
        <v>1776870</v>
      </c>
      <c r="D15" s="198">
        <v>587943</v>
      </c>
      <c r="E15" s="198">
        <v>128227</v>
      </c>
      <c r="F15" s="198">
        <v>0</v>
      </c>
      <c r="G15" s="198">
        <v>347111</v>
      </c>
      <c r="H15" s="198">
        <v>1032</v>
      </c>
      <c r="I15" s="198">
        <v>55154</v>
      </c>
      <c r="J15" s="198">
        <v>42</v>
      </c>
      <c r="K15" s="198">
        <v>0</v>
      </c>
      <c r="L15" s="198">
        <v>2896379</v>
      </c>
      <c r="M15" s="55"/>
    </row>
    <row r="16" spans="2:19" ht="33" customHeight="1" x14ac:dyDescent="0.25">
      <c r="B16" s="207" t="s">
        <v>402</v>
      </c>
      <c r="C16" s="199">
        <v>824123</v>
      </c>
      <c r="D16" s="199">
        <v>322833</v>
      </c>
      <c r="E16" s="199">
        <v>5944</v>
      </c>
      <c r="F16" s="199">
        <v>0</v>
      </c>
      <c r="G16" s="199">
        <v>27053</v>
      </c>
      <c r="H16" s="199">
        <v>0</v>
      </c>
      <c r="I16" s="199">
        <v>26733</v>
      </c>
      <c r="J16" s="199">
        <v>1</v>
      </c>
      <c r="K16" s="199">
        <v>0</v>
      </c>
      <c r="L16" s="199">
        <v>1206687</v>
      </c>
      <c r="M16" s="55"/>
    </row>
    <row r="17" spans="2:13" ht="33" customHeight="1" x14ac:dyDescent="0.25">
      <c r="B17" s="207" t="s">
        <v>403</v>
      </c>
      <c r="C17" s="199">
        <v>752921</v>
      </c>
      <c r="D17" s="199">
        <v>132522</v>
      </c>
      <c r="E17" s="199">
        <v>6531</v>
      </c>
      <c r="F17" s="199">
        <v>0</v>
      </c>
      <c r="G17" s="199">
        <v>320058</v>
      </c>
      <c r="H17" s="199">
        <v>0</v>
      </c>
      <c r="I17" s="199">
        <v>17942</v>
      </c>
      <c r="J17" s="199">
        <v>10</v>
      </c>
      <c r="K17" s="199">
        <v>0</v>
      </c>
      <c r="L17" s="199">
        <v>1229984</v>
      </c>
      <c r="M17" s="55"/>
    </row>
    <row r="18" spans="2:13" ht="33" customHeight="1" x14ac:dyDescent="0.25">
      <c r="B18" s="207" t="s">
        <v>404</v>
      </c>
      <c r="C18" s="199">
        <v>116883</v>
      </c>
      <c r="D18" s="199">
        <v>32406</v>
      </c>
      <c r="E18" s="199">
        <v>52945</v>
      </c>
      <c r="F18" s="199">
        <v>0</v>
      </c>
      <c r="G18" s="199">
        <v>0</v>
      </c>
      <c r="H18" s="199">
        <v>1032</v>
      </c>
      <c r="I18" s="199">
        <v>8537</v>
      </c>
      <c r="J18" s="199">
        <v>2</v>
      </c>
      <c r="K18" s="199">
        <v>0</v>
      </c>
      <c r="L18" s="199">
        <v>211805</v>
      </c>
      <c r="M18" s="55"/>
    </row>
    <row r="19" spans="2:13" ht="33" customHeight="1" x14ac:dyDescent="0.25">
      <c r="B19" s="207" t="s">
        <v>405</v>
      </c>
      <c r="C19" s="199">
        <v>24291</v>
      </c>
      <c r="D19" s="199">
        <v>51201</v>
      </c>
      <c r="E19" s="199">
        <v>142</v>
      </c>
      <c r="F19" s="199">
        <v>0</v>
      </c>
      <c r="G19" s="199">
        <v>0</v>
      </c>
      <c r="H19" s="199">
        <v>0</v>
      </c>
      <c r="I19" s="199">
        <v>826</v>
      </c>
      <c r="J19" s="199">
        <v>0</v>
      </c>
      <c r="K19" s="199">
        <v>0</v>
      </c>
      <c r="L19" s="199">
        <v>76460</v>
      </c>
      <c r="M19" s="55"/>
    </row>
    <row r="20" spans="2:13" ht="33" customHeight="1" x14ac:dyDescent="0.25">
      <c r="B20" s="207" t="s">
        <v>406</v>
      </c>
      <c r="C20" s="199">
        <v>11654</v>
      </c>
      <c r="D20" s="199">
        <v>12752</v>
      </c>
      <c r="E20" s="199">
        <v>1160</v>
      </c>
      <c r="F20" s="199">
        <v>0</v>
      </c>
      <c r="G20" s="199">
        <v>0</v>
      </c>
      <c r="H20" s="199">
        <v>0</v>
      </c>
      <c r="I20" s="199">
        <v>25</v>
      </c>
      <c r="J20" s="199">
        <v>0</v>
      </c>
      <c r="K20" s="199">
        <v>0</v>
      </c>
      <c r="L20" s="199">
        <v>25591</v>
      </c>
      <c r="M20" s="55"/>
    </row>
    <row r="21" spans="2:13" ht="33" customHeight="1" x14ac:dyDescent="0.25">
      <c r="B21" s="207" t="s">
        <v>407</v>
      </c>
      <c r="C21" s="199">
        <v>7061</v>
      </c>
      <c r="D21" s="199">
        <v>8115</v>
      </c>
      <c r="E21" s="199">
        <v>0</v>
      </c>
      <c r="F21" s="199">
        <v>0</v>
      </c>
      <c r="G21" s="199">
        <v>0</v>
      </c>
      <c r="H21" s="199">
        <v>0</v>
      </c>
      <c r="I21" s="199">
        <v>0</v>
      </c>
      <c r="J21" s="199">
        <v>0</v>
      </c>
      <c r="K21" s="199">
        <v>0</v>
      </c>
      <c r="L21" s="199">
        <v>15176</v>
      </c>
      <c r="M21" s="55"/>
    </row>
    <row r="22" spans="2:13" ht="33" customHeight="1" x14ac:dyDescent="0.25">
      <c r="B22" s="207" t="s">
        <v>408</v>
      </c>
      <c r="C22" s="199">
        <v>716</v>
      </c>
      <c r="D22" s="199">
        <v>710</v>
      </c>
      <c r="E22" s="199">
        <v>85</v>
      </c>
      <c r="F22" s="199">
        <v>0</v>
      </c>
      <c r="G22" s="199">
        <v>0</v>
      </c>
      <c r="H22" s="199">
        <v>0</v>
      </c>
      <c r="I22" s="199">
        <v>0</v>
      </c>
      <c r="J22" s="199">
        <v>0</v>
      </c>
      <c r="K22" s="199">
        <v>0</v>
      </c>
      <c r="L22" s="199">
        <v>1511</v>
      </c>
      <c r="M22" s="55"/>
    </row>
    <row r="23" spans="2:13" ht="33" customHeight="1" x14ac:dyDescent="0.25">
      <c r="B23" s="207" t="s">
        <v>409</v>
      </c>
      <c r="C23" s="199">
        <v>27492</v>
      </c>
      <c r="D23" s="199">
        <v>18640</v>
      </c>
      <c r="E23" s="199">
        <v>7808</v>
      </c>
      <c r="F23" s="199">
        <v>0</v>
      </c>
      <c r="G23" s="199">
        <v>0</v>
      </c>
      <c r="H23" s="199">
        <v>0</v>
      </c>
      <c r="I23" s="199">
        <v>1091</v>
      </c>
      <c r="J23" s="199">
        <v>29</v>
      </c>
      <c r="K23" s="199">
        <v>0</v>
      </c>
      <c r="L23" s="199">
        <v>55060</v>
      </c>
      <c r="M23" s="55"/>
    </row>
    <row r="24" spans="2:13" ht="33" customHeight="1" x14ac:dyDescent="0.25">
      <c r="B24" s="207" t="s">
        <v>410</v>
      </c>
      <c r="C24" s="199">
        <v>11729</v>
      </c>
      <c r="D24" s="199">
        <v>8437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20166</v>
      </c>
      <c r="M24" s="55"/>
    </row>
    <row r="25" spans="2:13" ht="33" customHeight="1" x14ac:dyDescent="0.25">
      <c r="B25" s="207" t="s">
        <v>411</v>
      </c>
      <c r="C25" s="199">
        <v>0</v>
      </c>
      <c r="D25" s="199">
        <v>327</v>
      </c>
      <c r="E25" s="199">
        <v>0</v>
      </c>
      <c r="F25" s="199">
        <v>0</v>
      </c>
      <c r="G25" s="199">
        <v>0</v>
      </c>
      <c r="H25" s="199">
        <v>0</v>
      </c>
      <c r="I25" s="199">
        <v>0</v>
      </c>
      <c r="J25" s="199">
        <v>0</v>
      </c>
      <c r="K25" s="199">
        <v>0</v>
      </c>
      <c r="L25" s="199">
        <v>327</v>
      </c>
      <c r="M25" s="55"/>
    </row>
    <row r="26" spans="2:13" ht="33" customHeight="1" x14ac:dyDescent="0.25">
      <c r="B26" s="207" t="s">
        <v>412</v>
      </c>
      <c r="C26" s="199">
        <v>0</v>
      </c>
      <c r="D26" s="63">
        <v>0</v>
      </c>
      <c r="E26" s="63">
        <v>53612</v>
      </c>
      <c r="F26" s="63">
        <v>0</v>
      </c>
      <c r="G26" s="63">
        <v>0</v>
      </c>
      <c r="H26" s="63">
        <v>0</v>
      </c>
      <c r="I26" s="63">
        <v>0</v>
      </c>
      <c r="J26" s="63">
        <v>0</v>
      </c>
      <c r="K26" s="63">
        <v>0</v>
      </c>
      <c r="L26" s="63">
        <v>53612</v>
      </c>
      <c r="M26" s="55"/>
    </row>
    <row r="27" spans="2:13" ht="33" customHeight="1" x14ac:dyDescent="0.25">
      <c r="B27" s="200" t="s">
        <v>367</v>
      </c>
      <c r="C27" s="198">
        <v>44654</v>
      </c>
      <c r="D27" s="65">
        <v>17265</v>
      </c>
      <c r="E27" s="65">
        <v>3404</v>
      </c>
      <c r="F27" s="65">
        <v>0</v>
      </c>
      <c r="G27" s="65">
        <v>0</v>
      </c>
      <c r="H27" s="65">
        <v>2</v>
      </c>
      <c r="I27" s="65">
        <v>469</v>
      </c>
      <c r="J27" s="65">
        <v>16</v>
      </c>
      <c r="K27" s="65">
        <v>0</v>
      </c>
      <c r="L27" s="65">
        <v>65810</v>
      </c>
      <c r="M27" s="55"/>
    </row>
    <row r="28" spans="2:13" ht="33" customHeight="1" x14ac:dyDescent="0.25">
      <c r="B28" s="207" t="s">
        <v>413</v>
      </c>
      <c r="C28" s="199">
        <v>6865</v>
      </c>
      <c r="D28" s="63">
        <v>2220</v>
      </c>
      <c r="E28" s="63">
        <v>122</v>
      </c>
      <c r="F28" s="63">
        <v>0</v>
      </c>
      <c r="G28" s="63">
        <v>0</v>
      </c>
      <c r="H28" s="63">
        <v>0</v>
      </c>
      <c r="I28" s="63">
        <v>8</v>
      </c>
      <c r="J28" s="63">
        <v>0</v>
      </c>
      <c r="K28" s="63">
        <v>0</v>
      </c>
      <c r="L28" s="63">
        <v>9215</v>
      </c>
      <c r="M28" s="55"/>
    </row>
    <row r="29" spans="2:13" ht="33" customHeight="1" x14ac:dyDescent="0.25">
      <c r="B29" s="207" t="s">
        <v>414</v>
      </c>
      <c r="C29" s="199">
        <v>32213</v>
      </c>
      <c r="D29" s="63">
        <v>12621</v>
      </c>
      <c r="E29" s="63">
        <v>2947</v>
      </c>
      <c r="F29" s="63">
        <v>0</v>
      </c>
      <c r="G29" s="63">
        <v>0</v>
      </c>
      <c r="H29" s="63">
        <v>2</v>
      </c>
      <c r="I29" s="63">
        <v>448</v>
      </c>
      <c r="J29" s="63">
        <v>13</v>
      </c>
      <c r="K29" s="63">
        <v>0</v>
      </c>
      <c r="L29" s="63">
        <v>48244</v>
      </c>
      <c r="M29" s="55"/>
    </row>
    <row r="30" spans="2:13" ht="33" customHeight="1" x14ac:dyDescent="0.25">
      <c r="B30" s="207" t="s">
        <v>415</v>
      </c>
      <c r="C30" s="199">
        <v>1750</v>
      </c>
      <c r="D30" s="63">
        <v>236</v>
      </c>
      <c r="E30" s="63">
        <v>54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63">
        <v>0</v>
      </c>
      <c r="L30" s="63">
        <v>2040</v>
      </c>
      <c r="M30" s="55"/>
    </row>
    <row r="31" spans="2:13" ht="33" customHeight="1" x14ac:dyDescent="0.25">
      <c r="B31" s="207" t="s">
        <v>416</v>
      </c>
      <c r="C31" s="199">
        <v>3826</v>
      </c>
      <c r="D31" s="63">
        <v>2188</v>
      </c>
      <c r="E31" s="63">
        <v>281</v>
      </c>
      <c r="F31" s="63">
        <v>0</v>
      </c>
      <c r="G31" s="63">
        <v>0</v>
      </c>
      <c r="H31" s="63">
        <v>0</v>
      </c>
      <c r="I31" s="63">
        <v>13</v>
      </c>
      <c r="J31" s="63">
        <v>3</v>
      </c>
      <c r="K31" s="63">
        <v>0</v>
      </c>
      <c r="L31" s="63">
        <v>6311</v>
      </c>
      <c r="M31" s="55"/>
    </row>
    <row r="32" spans="2:13" ht="33" customHeight="1" x14ac:dyDescent="0.25">
      <c r="B32" s="200" t="s">
        <v>379</v>
      </c>
      <c r="C32" s="198">
        <v>788417</v>
      </c>
      <c r="D32" s="65">
        <v>410177</v>
      </c>
      <c r="E32" s="65">
        <v>8198</v>
      </c>
      <c r="F32" s="65">
        <v>0</v>
      </c>
      <c r="G32" s="65">
        <v>929056</v>
      </c>
      <c r="H32" s="65">
        <v>2464</v>
      </c>
      <c r="I32" s="65">
        <v>335075</v>
      </c>
      <c r="J32" s="65">
        <v>1545</v>
      </c>
      <c r="K32" s="65">
        <v>0</v>
      </c>
      <c r="L32" s="65">
        <v>2474932</v>
      </c>
      <c r="M32" s="55"/>
    </row>
    <row r="33" spans="2:13" ht="33" customHeight="1" x14ac:dyDescent="0.25">
      <c r="B33" s="207" t="s">
        <v>417</v>
      </c>
      <c r="C33" s="199">
        <v>547685</v>
      </c>
      <c r="D33" s="63">
        <v>329052</v>
      </c>
      <c r="E33" s="63">
        <v>5140</v>
      </c>
      <c r="F33" s="63">
        <v>0</v>
      </c>
      <c r="G33" s="63">
        <v>484584</v>
      </c>
      <c r="H33" s="63">
        <v>0</v>
      </c>
      <c r="I33" s="63">
        <v>26</v>
      </c>
      <c r="J33" s="63">
        <v>0</v>
      </c>
      <c r="K33" s="63">
        <v>0</v>
      </c>
      <c r="L33" s="63">
        <v>1366487</v>
      </c>
      <c r="M33" s="55"/>
    </row>
    <row r="34" spans="2:13" ht="33" customHeight="1" x14ac:dyDescent="0.25">
      <c r="B34" s="207" t="s">
        <v>418</v>
      </c>
      <c r="C34" s="199">
        <v>222752</v>
      </c>
      <c r="D34" s="63">
        <v>66451</v>
      </c>
      <c r="E34" s="63">
        <v>2873</v>
      </c>
      <c r="F34" s="63">
        <v>0</v>
      </c>
      <c r="G34" s="63">
        <v>444472</v>
      </c>
      <c r="H34" s="63">
        <v>0</v>
      </c>
      <c r="I34" s="63">
        <v>58622</v>
      </c>
      <c r="J34" s="63">
        <v>3</v>
      </c>
      <c r="K34" s="63">
        <v>0</v>
      </c>
      <c r="L34" s="63">
        <v>795173</v>
      </c>
      <c r="M34" s="55"/>
    </row>
    <row r="35" spans="2:13" ht="33" customHeight="1" x14ac:dyDescent="0.25">
      <c r="B35" s="207" t="s">
        <v>419</v>
      </c>
      <c r="C35" s="199">
        <v>17980</v>
      </c>
      <c r="D35" s="63">
        <v>14674</v>
      </c>
      <c r="E35" s="63">
        <v>185</v>
      </c>
      <c r="F35" s="63">
        <v>0</v>
      </c>
      <c r="G35" s="63">
        <v>0</v>
      </c>
      <c r="H35" s="63">
        <v>2464</v>
      </c>
      <c r="I35" s="63">
        <v>120885</v>
      </c>
      <c r="J35" s="63">
        <v>1542</v>
      </c>
      <c r="K35" s="63">
        <v>0</v>
      </c>
      <c r="L35" s="63">
        <v>157730</v>
      </c>
      <c r="M35" s="55"/>
    </row>
    <row r="36" spans="2:13" ht="33" customHeight="1" x14ac:dyDescent="0.25">
      <c r="B36" s="207" t="s">
        <v>420</v>
      </c>
      <c r="C36" s="199">
        <v>0</v>
      </c>
      <c r="D36" s="63">
        <v>0</v>
      </c>
      <c r="E36" s="63">
        <v>0</v>
      </c>
      <c r="F36" s="63">
        <v>0</v>
      </c>
      <c r="G36" s="63">
        <v>0</v>
      </c>
      <c r="H36" s="63">
        <v>0</v>
      </c>
      <c r="I36" s="63">
        <v>51768</v>
      </c>
      <c r="J36" s="63">
        <v>0</v>
      </c>
      <c r="K36" s="63">
        <v>0</v>
      </c>
      <c r="L36" s="63">
        <v>51768</v>
      </c>
      <c r="M36" s="55"/>
    </row>
    <row r="37" spans="2:13" ht="33" customHeight="1" x14ac:dyDescent="0.25">
      <c r="B37" s="207" t="s">
        <v>421</v>
      </c>
      <c r="C37" s="199">
        <v>0</v>
      </c>
      <c r="D37" s="63">
        <v>0</v>
      </c>
      <c r="E37" s="63">
        <v>0</v>
      </c>
      <c r="F37" s="63">
        <v>0</v>
      </c>
      <c r="G37" s="63">
        <v>0</v>
      </c>
      <c r="H37" s="63">
        <v>0</v>
      </c>
      <c r="I37" s="63">
        <v>103774</v>
      </c>
      <c r="J37" s="63">
        <v>0</v>
      </c>
      <c r="K37" s="63">
        <v>0</v>
      </c>
      <c r="L37" s="63">
        <v>103774</v>
      </c>
      <c r="M37" s="55"/>
    </row>
    <row r="38" spans="2:13" ht="33" customHeight="1" x14ac:dyDescent="0.25">
      <c r="B38" s="200" t="s">
        <v>381</v>
      </c>
      <c r="C38" s="198">
        <v>20020</v>
      </c>
      <c r="D38" s="65">
        <v>45168</v>
      </c>
      <c r="E38" s="65">
        <v>7916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5">
        <v>73104</v>
      </c>
      <c r="M38" s="55"/>
    </row>
    <row r="39" spans="2:13" ht="33" customHeight="1" x14ac:dyDescent="0.25">
      <c r="B39" s="207" t="s">
        <v>422</v>
      </c>
      <c r="C39" s="199">
        <v>20020</v>
      </c>
      <c r="D39" s="63">
        <v>45168</v>
      </c>
      <c r="E39" s="63">
        <v>7916</v>
      </c>
      <c r="F39" s="63">
        <v>0</v>
      </c>
      <c r="G39" s="63">
        <v>0</v>
      </c>
      <c r="H39" s="63">
        <v>0</v>
      </c>
      <c r="I39" s="63">
        <v>0</v>
      </c>
      <c r="J39" s="63">
        <v>0</v>
      </c>
      <c r="K39" s="63">
        <v>0</v>
      </c>
      <c r="L39" s="63">
        <v>73104</v>
      </c>
      <c r="M39" s="55"/>
    </row>
    <row r="40" spans="2:13" ht="33" customHeight="1" x14ac:dyDescent="0.25">
      <c r="B40" s="200" t="s">
        <v>382</v>
      </c>
      <c r="C40" s="198">
        <v>140338</v>
      </c>
      <c r="D40" s="65">
        <v>222607</v>
      </c>
      <c r="E40" s="65">
        <v>55708</v>
      </c>
      <c r="F40" s="65">
        <v>139</v>
      </c>
      <c r="G40" s="65">
        <v>0</v>
      </c>
      <c r="H40" s="65">
        <v>0</v>
      </c>
      <c r="I40" s="65">
        <v>3913</v>
      </c>
      <c r="J40" s="65">
        <v>2096</v>
      </c>
      <c r="K40" s="65">
        <v>0</v>
      </c>
      <c r="L40" s="65">
        <v>424801</v>
      </c>
      <c r="M40" s="55"/>
    </row>
    <row r="41" spans="2:13" ht="33" customHeight="1" x14ac:dyDescent="0.25">
      <c r="B41" s="207" t="s">
        <v>423</v>
      </c>
      <c r="C41" s="199">
        <v>108310</v>
      </c>
      <c r="D41" s="63">
        <v>173277</v>
      </c>
      <c r="E41" s="63">
        <v>54275</v>
      </c>
      <c r="F41" s="63">
        <v>26</v>
      </c>
      <c r="G41" s="63">
        <v>0</v>
      </c>
      <c r="H41" s="63">
        <v>0</v>
      </c>
      <c r="I41" s="63">
        <v>3673</v>
      </c>
      <c r="J41" s="63">
        <v>1027</v>
      </c>
      <c r="K41" s="63">
        <v>0</v>
      </c>
      <c r="L41" s="63">
        <v>340588</v>
      </c>
      <c r="M41" s="55"/>
    </row>
    <row r="42" spans="2:13" ht="33" customHeight="1" x14ac:dyDescent="0.25">
      <c r="B42" s="207" t="s">
        <v>424</v>
      </c>
      <c r="C42" s="199">
        <v>24783</v>
      </c>
      <c r="D42" s="63">
        <v>41644</v>
      </c>
      <c r="E42" s="63">
        <v>990</v>
      </c>
      <c r="F42" s="63">
        <v>59</v>
      </c>
      <c r="G42" s="63">
        <v>0</v>
      </c>
      <c r="H42" s="63">
        <v>0</v>
      </c>
      <c r="I42" s="63">
        <v>200</v>
      </c>
      <c r="J42" s="63">
        <v>573</v>
      </c>
      <c r="K42" s="63">
        <v>0</v>
      </c>
      <c r="L42" s="63">
        <v>68249</v>
      </c>
      <c r="M42" s="55"/>
    </row>
    <row r="43" spans="2:13" ht="33" customHeight="1" x14ac:dyDescent="0.25">
      <c r="B43" s="207" t="s">
        <v>425</v>
      </c>
      <c r="C43" s="199">
        <v>7245</v>
      </c>
      <c r="D43" s="63">
        <v>7686</v>
      </c>
      <c r="E43" s="63">
        <v>443</v>
      </c>
      <c r="F43" s="63">
        <v>54</v>
      </c>
      <c r="G43" s="63">
        <v>0</v>
      </c>
      <c r="H43" s="63">
        <v>0</v>
      </c>
      <c r="I43" s="63">
        <v>40</v>
      </c>
      <c r="J43" s="63">
        <v>496</v>
      </c>
      <c r="K43" s="63">
        <v>0</v>
      </c>
      <c r="L43" s="63">
        <v>15964</v>
      </c>
      <c r="M43" s="55"/>
    </row>
    <row r="44" spans="2:13" ht="33" customHeight="1" x14ac:dyDescent="0.25">
      <c r="B44" s="200" t="s">
        <v>395</v>
      </c>
      <c r="C44" s="198">
        <v>0</v>
      </c>
      <c r="D44" s="65">
        <v>0</v>
      </c>
      <c r="E44" s="65">
        <v>0</v>
      </c>
      <c r="F44" s="65">
        <v>0</v>
      </c>
      <c r="G44" s="65">
        <v>0</v>
      </c>
      <c r="H44" s="65">
        <v>0</v>
      </c>
      <c r="I44" s="65">
        <v>0</v>
      </c>
      <c r="J44" s="65">
        <v>0</v>
      </c>
      <c r="K44" s="65">
        <v>1801265</v>
      </c>
      <c r="L44" s="65">
        <v>1801265</v>
      </c>
      <c r="M44" s="55"/>
    </row>
    <row r="45" spans="2:13" ht="33" customHeight="1" x14ac:dyDescent="0.25">
      <c r="B45" s="207" t="s">
        <v>395</v>
      </c>
      <c r="C45" s="199">
        <v>0</v>
      </c>
      <c r="D45" s="63">
        <v>0</v>
      </c>
      <c r="E45" s="63">
        <v>0</v>
      </c>
      <c r="F45" s="63">
        <v>0</v>
      </c>
      <c r="G45" s="63">
        <v>0</v>
      </c>
      <c r="H45" s="63">
        <v>0</v>
      </c>
      <c r="I45" s="63">
        <v>0</v>
      </c>
      <c r="J45" s="63">
        <v>0</v>
      </c>
      <c r="K45" s="63">
        <v>1801265</v>
      </c>
      <c r="L45" s="63">
        <v>1801265</v>
      </c>
      <c r="M45" s="55"/>
    </row>
    <row r="46" spans="2:13" ht="33" customHeight="1" x14ac:dyDescent="0.25">
      <c r="B46" s="201" t="s">
        <v>396</v>
      </c>
      <c r="C46" s="198">
        <v>3677832</v>
      </c>
      <c r="D46" s="65">
        <v>2348403</v>
      </c>
      <c r="E46" s="65">
        <v>282548</v>
      </c>
      <c r="F46" s="65">
        <v>1411</v>
      </c>
      <c r="G46" s="65">
        <v>1276167</v>
      </c>
      <c r="H46" s="65">
        <v>3498</v>
      </c>
      <c r="I46" s="65">
        <v>406425</v>
      </c>
      <c r="J46" s="65">
        <v>63785</v>
      </c>
      <c r="K46" s="65">
        <v>1801265</v>
      </c>
      <c r="L46" s="65">
        <v>9861334</v>
      </c>
      <c r="M46" s="208"/>
    </row>
    <row r="47" spans="2:13" x14ac:dyDescent="0.25">
      <c r="L47" s="210"/>
    </row>
    <row r="48" spans="2:13" ht="18.600000000000001" customHeight="1" x14ac:dyDescent="0.3">
      <c r="B48" s="419" t="s">
        <v>323</v>
      </c>
      <c r="C48" s="428"/>
      <c r="D48" s="428"/>
      <c r="E48" s="428"/>
      <c r="F48" s="428"/>
      <c r="G48" s="176"/>
      <c r="H48" s="176"/>
      <c r="I48" s="176"/>
      <c r="J48" s="176"/>
      <c r="K48" s="176"/>
    </row>
    <row r="50" spans="1:14" ht="30" customHeight="1" x14ac:dyDescent="0.25">
      <c r="B50" s="421" t="s">
        <v>276</v>
      </c>
      <c r="C50" s="421"/>
      <c r="D50" s="421"/>
      <c r="E50" s="421"/>
      <c r="F50" s="421"/>
      <c r="G50" s="421"/>
      <c r="H50" s="421"/>
      <c r="I50" s="421"/>
      <c r="J50" s="421"/>
      <c r="K50" s="421"/>
      <c r="L50" s="421"/>
    </row>
    <row r="51" spans="1:14" x14ac:dyDescent="0.25">
      <c r="B51" s="6"/>
      <c r="C51" s="6"/>
      <c r="D51" s="6"/>
      <c r="E51" s="6"/>
      <c r="F51" s="6"/>
      <c r="G51" s="6"/>
      <c r="H51" s="6"/>
      <c r="I51" s="6"/>
      <c r="J51" s="45"/>
      <c r="K51" s="45"/>
    </row>
    <row r="52" spans="1:14" ht="39.6" customHeight="1" x14ac:dyDescent="0.3">
      <c r="A52" s="36"/>
      <c r="B52" s="212"/>
      <c r="C52" s="213" t="str">
        <f>+C8</f>
        <v>Remuneración de los empleados</v>
      </c>
      <c r="D52" s="213" t="str">
        <f>+D8</f>
        <v>Consumo intermedio</v>
      </c>
      <c r="E52" s="213" t="str">
        <f>+E8</f>
        <v>Inversiones</v>
      </c>
      <c r="F52" s="213" t="str">
        <f>+G8</f>
        <v>Compras del gobierno en nombre de los hogares</v>
      </c>
      <c r="G52" s="213" t="str">
        <f>+H8</f>
        <v>Transferencias</v>
      </c>
      <c r="H52" s="213" t="str">
        <f>+J8</f>
        <v>Otros gastos</v>
      </c>
      <c r="I52" s="213" t="s">
        <v>53</v>
      </c>
      <c r="J52" s="83"/>
      <c r="K52" s="45"/>
      <c r="L52" s="202"/>
      <c r="M52" s="202"/>
      <c r="N52" s="202"/>
    </row>
    <row r="53" spans="1:14" ht="30" customHeight="1" x14ac:dyDescent="0.3">
      <c r="A53" s="36"/>
      <c r="B53" s="214"/>
      <c r="C53" s="215">
        <f>C46</f>
        <v>3677832</v>
      </c>
      <c r="D53" s="215">
        <f>D46</f>
        <v>2348403</v>
      </c>
      <c r="E53" s="215">
        <f>E46+F46</f>
        <v>283959</v>
      </c>
      <c r="F53" s="216">
        <f>G46</f>
        <v>1276167</v>
      </c>
      <c r="G53" s="215">
        <f>H46+I46</f>
        <v>409923</v>
      </c>
      <c r="H53" s="211">
        <f>J46+K46</f>
        <v>1865050</v>
      </c>
      <c r="I53" s="215">
        <f>+C53+D53+E53+F53+G53+H53</f>
        <v>9861334</v>
      </c>
      <c r="J53" s="211">
        <f>+I53-L46</f>
        <v>0</v>
      </c>
      <c r="K53" s="45"/>
      <c r="L53" s="203"/>
      <c r="M53" s="203"/>
      <c r="N53" s="203"/>
    </row>
    <row r="54" spans="1:14" ht="30" customHeight="1" x14ac:dyDescent="0.3">
      <c r="A54" s="36"/>
      <c r="B54" s="217" t="s">
        <v>53</v>
      </c>
      <c r="C54" s="218">
        <f>+C53/$I$53</f>
        <v>0.37295481524102114</v>
      </c>
      <c r="D54" s="218">
        <f t="shared" ref="D54:I54" si="0">+D53/$I$53</f>
        <v>0.23814252716721693</v>
      </c>
      <c r="E54" s="218">
        <f t="shared" si="0"/>
        <v>2.8795191401082249E-2</v>
      </c>
      <c r="F54" s="218">
        <f t="shared" si="0"/>
        <v>0.12941119325235309</v>
      </c>
      <c r="G54" s="218">
        <f t="shared" si="0"/>
        <v>4.1568716767934236E-2</v>
      </c>
      <c r="H54" s="218">
        <f t="shared" si="0"/>
        <v>0.18912755617039237</v>
      </c>
      <c r="I54" s="218">
        <f t="shared" si="0"/>
        <v>1</v>
      </c>
      <c r="J54" s="83"/>
      <c r="K54" s="45"/>
      <c r="L54" s="204"/>
      <c r="M54" s="204"/>
      <c r="N54" s="204"/>
    </row>
    <row r="55" spans="1:14" x14ac:dyDescent="0.25">
      <c r="B55" s="83"/>
      <c r="C55" s="83"/>
      <c r="D55" s="83"/>
      <c r="E55" s="83"/>
      <c r="F55" s="83"/>
      <c r="G55" s="83"/>
      <c r="H55" s="83"/>
      <c r="I55" s="83"/>
      <c r="J55" s="83"/>
      <c r="K55" s="45"/>
    </row>
    <row r="56" spans="1:14" x14ac:dyDescent="0.25">
      <c r="B56" s="80"/>
      <c r="C56" s="80"/>
      <c r="D56" s="80"/>
      <c r="E56" s="80"/>
      <c r="F56" s="80"/>
      <c r="G56" s="80"/>
      <c r="H56" s="80"/>
      <c r="I56" s="80"/>
      <c r="J56" s="83"/>
      <c r="K56" s="45"/>
    </row>
    <row r="57" spans="1:14" x14ac:dyDescent="0.25">
      <c r="B57" s="6"/>
      <c r="C57" s="6"/>
      <c r="D57" s="6"/>
      <c r="E57" s="6"/>
      <c r="F57" s="6"/>
      <c r="G57" s="6"/>
      <c r="H57" s="6"/>
      <c r="I57" s="6"/>
    </row>
    <row r="58" spans="1:14" x14ac:dyDescent="0.25">
      <c r="B58" s="6"/>
      <c r="C58" s="6"/>
      <c r="D58" s="6"/>
      <c r="E58" s="6"/>
      <c r="F58" s="6"/>
      <c r="G58" s="6"/>
      <c r="H58" s="6"/>
      <c r="I58" s="6"/>
    </row>
    <row r="81" spans="2:14" ht="54" customHeight="1" x14ac:dyDescent="0.25">
      <c r="B81" s="421" t="s">
        <v>277</v>
      </c>
      <c r="C81" s="421"/>
      <c r="D81" s="421"/>
      <c r="E81" s="421"/>
      <c r="F81" s="421"/>
      <c r="G81" s="421"/>
      <c r="H81" s="421"/>
      <c r="I81" s="421"/>
      <c r="J81" s="421"/>
      <c r="K81" s="421"/>
      <c r="L81" s="421"/>
    </row>
    <row r="82" spans="2:14" x14ac:dyDescent="0.25"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</row>
    <row r="83" spans="2:14" ht="45.6" customHeight="1" x14ac:dyDescent="0.25">
      <c r="B83" s="222"/>
      <c r="C83" s="223" t="str">
        <f t="shared" ref="C83:H83" si="1">+C52</f>
        <v>Remuneración de los empleados</v>
      </c>
      <c r="D83" s="223" t="str">
        <f t="shared" si="1"/>
        <v>Consumo intermedio</v>
      </c>
      <c r="E83" s="223" t="str">
        <f t="shared" si="1"/>
        <v>Inversiones</v>
      </c>
      <c r="F83" s="223" t="str">
        <f t="shared" si="1"/>
        <v>Compras del gobierno en nombre de los hogares</v>
      </c>
      <c r="G83" s="223" t="str">
        <f t="shared" si="1"/>
        <v>Transferencias</v>
      </c>
      <c r="H83" s="223" t="str">
        <f t="shared" si="1"/>
        <v>Otros gastos</v>
      </c>
      <c r="I83" s="223" t="s">
        <v>53</v>
      </c>
      <c r="J83" s="223"/>
      <c r="K83" s="219"/>
      <c r="L83" s="45"/>
      <c r="M83" s="45"/>
      <c r="N83" s="45"/>
    </row>
    <row r="84" spans="2:14" ht="30" customHeight="1" x14ac:dyDescent="0.25">
      <c r="B84" s="222" t="s">
        <v>58</v>
      </c>
      <c r="C84" s="224">
        <f>+C15+C27+C32</f>
        <v>2609941</v>
      </c>
      <c r="D84" s="224">
        <f>+D15+D27+D32</f>
        <v>1015385</v>
      </c>
      <c r="E84" s="224">
        <f>+E15+E27+E32+F15+F27+F32</f>
        <v>139829</v>
      </c>
      <c r="F84" s="224">
        <f>+G15+G27+G32</f>
        <v>1276167</v>
      </c>
      <c r="G84" s="224">
        <f>+H15+H27+H32+I15+I27+I32</f>
        <v>394196</v>
      </c>
      <c r="H84" s="224">
        <f>+J15+J27+J32+K15+K27+K32</f>
        <v>1603</v>
      </c>
      <c r="I84" s="224">
        <f>+L15+L27+L32</f>
        <v>5437121</v>
      </c>
      <c r="J84" s="224">
        <f>+I84-L15-L27-L32</f>
        <v>0</v>
      </c>
      <c r="K84" s="220"/>
      <c r="L84" s="45"/>
      <c r="M84" s="45"/>
      <c r="N84" s="45"/>
    </row>
    <row r="85" spans="2:14" ht="30" customHeight="1" x14ac:dyDescent="0.25">
      <c r="B85" s="222" t="s">
        <v>189</v>
      </c>
      <c r="C85" s="225">
        <f>+C10+C38+C40+C44</f>
        <v>1067891</v>
      </c>
      <c r="D85" s="225">
        <f>+D10+D38+D40+D44</f>
        <v>1333018</v>
      </c>
      <c r="E85" s="225">
        <f>+E10+E38+E40+E44+F10+F38+F40+F44</f>
        <v>144130</v>
      </c>
      <c r="F85" s="225">
        <f>+G10+G38+G40+G44</f>
        <v>0</v>
      </c>
      <c r="G85" s="225">
        <f>+H10+H38+H40+H44+I10+I38+I40+I44</f>
        <v>15727</v>
      </c>
      <c r="H85" s="225">
        <f>+J10+J38+J40+J44+K10+K38+K40+K44</f>
        <v>1863447</v>
      </c>
      <c r="I85" s="225">
        <f>+L10+L38+L40+L44</f>
        <v>4424213</v>
      </c>
      <c r="J85" s="224">
        <f>+I85-L10-L40-L38-L44</f>
        <v>0</v>
      </c>
      <c r="K85" s="221"/>
      <c r="L85" s="45"/>
      <c r="M85" s="45"/>
      <c r="N85" s="45"/>
    </row>
    <row r="86" spans="2:14" ht="30" customHeight="1" x14ac:dyDescent="0.25">
      <c r="B86" s="214"/>
      <c r="C86" s="224">
        <f t="shared" ref="C86:I86" si="2">+C84+C85</f>
        <v>3677832</v>
      </c>
      <c r="D86" s="224">
        <f t="shared" si="2"/>
        <v>2348403</v>
      </c>
      <c r="E86" s="224">
        <f t="shared" si="2"/>
        <v>283959</v>
      </c>
      <c r="F86" s="224">
        <f t="shared" si="2"/>
        <v>1276167</v>
      </c>
      <c r="G86" s="224">
        <f t="shared" si="2"/>
        <v>409923</v>
      </c>
      <c r="H86" s="224">
        <f t="shared" si="2"/>
        <v>1865050</v>
      </c>
      <c r="I86" s="224">
        <f t="shared" si="2"/>
        <v>9861334</v>
      </c>
      <c r="J86" s="224">
        <f>+I86-L46</f>
        <v>0</v>
      </c>
      <c r="K86" s="220"/>
      <c r="L86" s="45"/>
      <c r="M86" s="45"/>
      <c r="N86" s="45"/>
    </row>
    <row r="87" spans="2:14" ht="30" customHeight="1" x14ac:dyDescent="0.25">
      <c r="B87" s="222"/>
      <c r="C87" s="224">
        <f>+C86-C46</f>
        <v>0</v>
      </c>
      <c r="D87" s="224">
        <f>+D86-D46</f>
        <v>0</v>
      </c>
      <c r="E87" s="224">
        <f>+E86-E46-F46</f>
        <v>0</v>
      </c>
      <c r="F87" s="224">
        <f>+F86-G46</f>
        <v>0</v>
      </c>
      <c r="G87" s="224">
        <f>+G86-H46-I46</f>
        <v>0</v>
      </c>
      <c r="H87" s="224">
        <f>+H86-J46-K46</f>
        <v>0</v>
      </c>
      <c r="I87" s="224">
        <f>+I86-L46</f>
        <v>0</v>
      </c>
      <c r="J87" s="226"/>
      <c r="K87" s="221"/>
      <c r="L87" s="45"/>
      <c r="M87" s="45"/>
      <c r="N87" s="45"/>
    </row>
    <row r="88" spans="2:14" ht="30" customHeight="1" x14ac:dyDescent="0.25">
      <c r="B88" s="222" t="str">
        <f>+B84</f>
        <v>Sector Público</v>
      </c>
      <c r="C88" s="227">
        <f t="shared" ref="C88:H88" si="3">+C84/$I$84</f>
        <v>0.48002260755278392</v>
      </c>
      <c r="D88" s="227">
        <f t="shared" si="3"/>
        <v>0.18675048798803631</v>
      </c>
      <c r="E88" s="227">
        <f t="shared" si="3"/>
        <v>2.5717470698187514E-2</v>
      </c>
      <c r="F88" s="227">
        <f t="shared" si="3"/>
        <v>0.23471373912774793</v>
      </c>
      <c r="G88" s="227">
        <f t="shared" si="3"/>
        <v>7.2500869485891517E-2</v>
      </c>
      <c r="H88" s="227">
        <f t="shared" si="3"/>
        <v>2.9482514735279942E-4</v>
      </c>
      <c r="I88" s="227">
        <f>+C88+D88+E88+F88+G88+H88</f>
        <v>1</v>
      </c>
      <c r="J88" s="228"/>
      <c r="K88" s="221"/>
      <c r="L88" s="45"/>
      <c r="M88" s="45"/>
      <c r="N88" s="45"/>
    </row>
    <row r="89" spans="2:14" ht="30" customHeight="1" x14ac:dyDescent="0.25">
      <c r="B89" s="222" t="str">
        <f>+B85</f>
        <v>Sector Privado</v>
      </c>
      <c r="C89" s="227">
        <f t="shared" ref="C89:H89" si="4">+C85/$I$85</f>
        <v>0.24137422859161617</v>
      </c>
      <c r="D89" s="227">
        <f t="shared" si="4"/>
        <v>0.30130059289640893</v>
      </c>
      <c r="E89" s="227">
        <f t="shared" si="4"/>
        <v>3.2577545430113784E-2</v>
      </c>
      <c r="F89" s="227">
        <f t="shared" si="4"/>
        <v>0</v>
      </c>
      <c r="G89" s="227">
        <f t="shared" si="4"/>
        <v>3.5547565182779402E-3</v>
      </c>
      <c r="H89" s="227">
        <f t="shared" si="4"/>
        <v>0.42119287656358317</v>
      </c>
      <c r="I89" s="227">
        <f>+C89+D89+E89+F89+G89+H89</f>
        <v>1</v>
      </c>
      <c r="J89" s="228"/>
      <c r="K89" s="221"/>
      <c r="L89" s="45"/>
      <c r="M89" s="45"/>
      <c r="N89" s="45"/>
    </row>
    <row r="90" spans="2:14" x14ac:dyDescent="0.25">
      <c r="B90" s="83"/>
      <c r="C90" s="83"/>
      <c r="D90" s="83"/>
      <c r="E90" s="83"/>
      <c r="F90" s="83"/>
      <c r="G90" s="83"/>
      <c r="H90" s="83"/>
      <c r="I90" s="83"/>
      <c r="J90" s="83"/>
      <c r="K90" s="80"/>
      <c r="L90" s="45"/>
      <c r="M90" s="45"/>
      <c r="N90" s="45"/>
    </row>
    <row r="91" spans="2:14" x14ac:dyDescent="0.25">
      <c r="B91" s="80"/>
      <c r="C91" s="80"/>
      <c r="D91" s="80"/>
      <c r="E91" s="80"/>
      <c r="F91" s="80"/>
      <c r="G91" s="80"/>
      <c r="H91" s="80"/>
      <c r="I91" s="80"/>
      <c r="J91" s="80"/>
      <c r="K91" s="80"/>
      <c r="L91" s="45"/>
      <c r="M91" s="45"/>
      <c r="N91" s="45"/>
    </row>
    <row r="106" spans="2:11" ht="15.75" customHeight="1" x14ac:dyDescent="0.3">
      <c r="B106" s="209" t="s">
        <v>324</v>
      </c>
      <c r="C106" s="206"/>
      <c r="D106" s="206"/>
      <c r="E106" s="206"/>
      <c r="F106" s="206"/>
      <c r="G106" s="176"/>
      <c r="H106" s="176"/>
      <c r="I106" s="176"/>
      <c r="J106" s="176"/>
      <c r="K106" s="176"/>
    </row>
    <row r="107" spans="2:11" ht="15.75" customHeight="1" x14ac:dyDescent="0.3">
      <c r="B107" s="205" t="s">
        <v>73</v>
      </c>
    </row>
  </sheetData>
  <sheetProtection selectLockedCells="1" selectUnlockedCells="1"/>
  <mergeCells count="14">
    <mergeCell ref="B48:F48"/>
    <mergeCell ref="B50:L50"/>
    <mergeCell ref="B81:L81"/>
    <mergeCell ref="B4:L4"/>
    <mergeCell ref="B3:L3"/>
    <mergeCell ref="B7:L7"/>
    <mergeCell ref="B5:F5"/>
    <mergeCell ref="C8:C9"/>
    <mergeCell ref="E8:F8"/>
    <mergeCell ref="G8:G9"/>
    <mergeCell ref="H8:I8"/>
    <mergeCell ref="J8:K8"/>
    <mergeCell ref="L8:L9"/>
    <mergeCell ref="B8:B9"/>
  </mergeCells>
  <conditionalFormatting sqref="J53">
    <cfRule type="cellIs" dxfId="29" priority="2" operator="notEqual">
      <formula>0</formula>
    </cfRule>
    <cfRule type="cellIs" dxfId="28" priority="6" operator="notEqual">
      <formula>0</formula>
    </cfRule>
  </conditionalFormatting>
  <conditionalFormatting sqref="C87:I87">
    <cfRule type="cellIs" dxfId="27" priority="5" operator="notEqual">
      <formula>0</formula>
    </cfRule>
  </conditionalFormatting>
  <conditionalFormatting sqref="K86">
    <cfRule type="cellIs" dxfId="26" priority="4" operator="notEqual">
      <formula>0</formula>
    </cfRule>
  </conditionalFormatting>
  <conditionalFormatting sqref="J86">
    <cfRule type="cellIs" dxfId="25" priority="3" operator="notEqual">
      <formula>0</formula>
    </cfRule>
  </conditionalFormatting>
  <conditionalFormatting sqref="J84:J85">
    <cfRule type="cellIs" dxfId="24" priority="1" operator="notEqual">
      <formula>0</formula>
    </cfRule>
  </conditionalFormatting>
  <hyperlinks>
    <hyperlink ref="B6" location="Indice!A1" display="Índice"/>
    <hyperlink ref="L6" location="'2.5_FINANC_PCC'!A1" display="Siguiente"/>
    <hyperlink ref="K6" location="'2.3_EROG SECT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18</vt:i4>
      </vt:variant>
    </vt:vector>
  </HeadingPairs>
  <TitlesOfParts>
    <vt:vector size="38" baseType="lpstr">
      <vt:lpstr>Titulo</vt:lpstr>
      <vt:lpstr>Indice</vt:lpstr>
      <vt:lpstr>1.1_GNS_PIB</vt:lpstr>
      <vt:lpstr>1.2_GNS_ESTRUC</vt:lpstr>
      <vt:lpstr>1.3_FBKF PUB Y PRIV</vt:lpstr>
      <vt:lpstr>2.1_FINANC SECT</vt:lpstr>
      <vt:lpstr>2.2_FINANC TIPO INGR</vt:lpstr>
      <vt:lpstr>2.3_EROG SECT</vt:lpstr>
      <vt:lpstr>2.4_EROG SEG SECTOR</vt:lpstr>
      <vt:lpstr>2.5_FINANC_PCC</vt:lpstr>
      <vt:lpstr>3.1.1_EROG PUB NA</vt:lpstr>
      <vt:lpstr>3.1.2_EROG PRIV NA</vt:lpstr>
      <vt:lpstr>3.1.3_EROG TIPO PUB NA</vt:lpstr>
      <vt:lpstr>3.1.4_EROG TIPO PRIV NA</vt:lpstr>
      <vt:lpstr>3.2.1_EROG PUB SHA</vt:lpstr>
      <vt:lpstr>3.2.2_EROG PRIV SHA</vt:lpstr>
      <vt:lpstr>3.2.3_EROG TIPO PUB SHA</vt:lpstr>
      <vt:lpstr>3.2.4_EROG TIPO PRIV SHA</vt:lpstr>
      <vt:lpstr>4.1</vt:lpstr>
      <vt:lpstr>4.2</vt:lpstr>
      <vt:lpstr>Indice!_ftnref2</vt:lpstr>
      <vt:lpstr>Indice!_ftnref3</vt:lpstr>
      <vt:lpstr>'1.1_GNS_PIB'!Área_de_impresión</vt:lpstr>
      <vt:lpstr>'1.2_GNS_ESTRUC'!Área_de_impresión</vt:lpstr>
      <vt:lpstr>'1.3_FBKF PUB Y PRIV'!Área_de_impresión</vt:lpstr>
      <vt:lpstr>'2.1_FINANC SECT'!Área_de_impresión</vt:lpstr>
      <vt:lpstr>'2.2_FINANC TIPO INGR'!Área_de_impresión</vt:lpstr>
      <vt:lpstr>'2.3_EROG SECT'!Área_de_impresión</vt:lpstr>
      <vt:lpstr>'2.4_EROG SEG SECTOR'!Área_de_impresión</vt:lpstr>
      <vt:lpstr>'3.1.1_EROG PUB NA'!Área_de_impresión</vt:lpstr>
      <vt:lpstr>'3.1.2_EROG PRIV NA'!Área_de_impresión</vt:lpstr>
      <vt:lpstr>'3.1.3_EROG TIPO PUB NA'!Área_de_impresión</vt:lpstr>
      <vt:lpstr>'3.1.4_EROG TIPO PRIV NA'!Área_de_impresión</vt:lpstr>
      <vt:lpstr>'3.2.1_EROG PUB SHA'!Área_de_impresión</vt:lpstr>
      <vt:lpstr>'3.2.2_EROG PRIV SHA'!Área_de_impresión</vt:lpstr>
      <vt:lpstr>'3.2.3_EROG TIPO PUB SHA'!Área_de_impresión</vt:lpstr>
      <vt:lpstr>'3.2.4_EROG TIPO PRIV SHA'!Área_de_impresión</vt:lpstr>
      <vt:lpstr>Indice!Área_de_impresión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jrojas</dc:creator>
  <cp:lastModifiedBy>INEC Paulina Roman</cp:lastModifiedBy>
  <cp:lastPrinted>2021-10-26T20:55:01Z</cp:lastPrinted>
  <dcterms:created xsi:type="dcterms:W3CDTF">2016-05-16T13:44:14Z</dcterms:created>
  <dcterms:modified xsi:type="dcterms:W3CDTF">2023-11-27T18:20:46Z</dcterms:modified>
</cp:coreProperties>
</file>