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charts/chart7.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4.xml" ContentType="application/vnd.ms-office.chartstyle+xml"/>
  <Override PartName="/xl/charts/colors4.xml" ContentType="application/vnd.ms-office.chartcolorstyle+xml"/>
  <Override PartName="/xl/charts/chart1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style6.xml" ContentType="application/vnd.ms-office.chartstyle+xml"/>
  <Override PartName="/xl/charts/colors6.xml" ContentType="application/vnd.ms-office.chartcolorstyle+xml"/>
  <Override PartName="/xl/charts/chart18.xml" ContentType="application/vnd.openxmlformats-officedocument.drawingml.chart+xml"/>
  <Override PartName="/xl/charts/style7.xml" ContentType="application/vnd.ms-office.chartstyle+xml"/>
  <Override PartName="/xl/charts/colors7.xml" ContentType="application/vnd.ms-office.chartcolorstyle+xml"/>
  <Override PartName="/xl/charts/chart19.xml" ContentType="application/vnd.openxmlformats-officedocument.drawingml.chart+xml"/>
  <Override PartName="/xl/charts/style8.xml" ContentType="application/vnd.ms-office.chartstyle+xml"/>
  <Override PartName="/xl/charts/colors8.xml" ContentType="application/vnd.ms-office.chartcolorstyle+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style10.xml" ContentType="application/vnd.ms-office.chartstyle+xml"/>
  <Override PartName="/xl/charts/colors10.xml" ContentType="application/vnd.ms-office.chartcolorstyle+xml"/>
  <Override PartName="/xl/charts/chart23.xml" ContentType="application/vnd.openxmlformats-officedocument.drawingml.chart+xml"/>
  <Override PartName="/xl/charts/style11.xml" ContentType="application/vnd.ms-office.chartstyle+xml"/>
  <Override PartName="/xl/charts/colors11.xml" ContentType="application/vnd.ms-office.chartcolorstyle+xml"/>
  <Override PartName="/xl/charts/chart24.xml" ContentType="application/vnd.openxmlformats-officedocument.drawingml.chart+xml"/>
  <Override PartName="/xl/charts/style12.xml" ContentType="application/vnd.ms-office.chartstyle+xml"/>
  <Override PartName="/xl/charts/colors12.xml" ContentType="application/vnd.ms-office.chartcolorstyle+xml"/>
  <Override PartName="/xl/charts/chart25.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3.xml" ContentType="application/vnd.openxmlformats-officedocument.drawing+xml"/>
  <Override PartName="/xl/charts/chart26.xml" ContentType="application/vnd.openxmlformats-officedocument.drawingml.chart+xml"/>
  <Override PartName="/xl/drawings/drawing14.xml" ContentType="application/vnd.openxmlformats-officedocument.drawing+xml"/>
  <Override PartName="/xl/charts/chart27.xml" ContentType="application/vnd.openxmlformats-officedocument.drawingml.chart+xml"/>
  <Override PartName="/xl/drawings/drawing1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style14.xml" ContentType="application/vnd.ms-office.chartstyle+xml"/>
  <Override PartName="/xl/charts/colors14.xml" ContentType="application/vnd.ms-office.chartcolorstyle+xml"/>
  <Override PartName="/xl/charts/chart30.xml" ContentType="application/vnd.openxmlformats-officedocument.drawingml.chart+xml"/>
  <Override PartName="/xl/charts/style15.xml" ContentType="application/vnd.ms-office.chartstyle+xml"/>
  <Override PartName="/xl/charts/colors15.xml" ContentType="application/vnd.ms-office.chartcolorstyle+xml"/>
  <Override PartName="/xl/charts/chart31.xml" ContentType="application/vnd.openxmlformats-officedocument.drawingml.chart+xml"/>
  <Override PartName="/xl/charts/style16.xml" ContentType="application/vnd.ms-office.chartstyle+xml"/>
  <Override PartName="/xl/charts/colors16.xml" ContentType="application/vnd.ms-office.chartcolorstyle+xml"/>
  <Override PartName="/xl/charts/chart32.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6.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charts/style18.xml" ContentType="application/vnd.ms-office.chartstyle+xml"/>
  <Override PartName="/xl/charts/colors18.xml" ContentType="application/vnd.ms-office.chartcolorstyle+xml"/>
  <Override PartName="/xl/charts/chart35.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17.xml" ContentType="application/vnd.openxmlformats-officedocument.drawing+xml"/>
  <Override PartName="/xl/charts/chart36.xml" ContentType="application/vnd.openxmlformats-officedocument.drawingml.chart+xml"/>
  <Override PartName="/xl/charts/chart37.xml" ContentType="application/vnd.openxmlformats-officedocument.drawingml.chart+xml"/>
  <Override PartName="/xl/drawings/drawing18.xml" ContentType="application/vnd.openxmlformats-officedocument.drawing+xml"/>
  <Override PartName="/xl/charts/chart38.xml" ContentType="application/vnd.openxmlformats-officedocument.drawingml.chart+xml"/>
  <Override PartName="/xl/charts/chart39.xml" ContentType="application/vnd.openxmlformats-officedocument.drawingml.chart+xml"/>
  <Override PartName="/xl/drawings/drawing19.xml" ContentType="application/vnd.openxmlformats-officedocument.drawing+xml"/>
  <Override PartName="/xl/charts/chart40.xml" ContentType="application/vnd.openxmlformats-officedocument.drawingml.chart+xml"/>
  <Override PartName="/xl/drawings/drawing20.xml" ContentType="application/vnd.openxmlformats-officedocument.drawing+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drawings/drawing21.xml" ContentType="application/vnd.openxmlformats-officedocument.drawing+xml"/>
  <Override PartName="/xl/charts/chart44.xml" ContentType="application/vnd.openxmlformats-officedocument.drawingml.chart+xml"/>
  <Override PartName="/xl/charts/style20.xml" ContentType="application/vnd.ms-office.chartstyle+xml"/>
  <Override PartName="/xl/charts/colors20.xml" ContentType="application/vnd.ms-office.chartcolorstyle+xml"/>
  <Override PartName="/xl/charts/chart45.xml" ContentType="application/vnd.openxmlformats-officedocument.drawingml.chart+xml"/>
  <Override PartName="/xl/charts/style21.xml" ContentType="application/vnd.ms-office.chartstyle+xml"/>
  <Override PartName="/xl/charts/colors21.xml" ContentType="application/vnd.ms-office.chartcolorstyle+xml"/>
  <Override PartName="/xl/charts/chart46.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2.xml" ContentType="application/vnd.openxmlformats-officedocument.drawing+xml"/>
  <Override PartName="/xl/charts/chart47.xml" ContentType="application/vnd.openxmlformats-officedocument.drawingml.chart+xml"/>
  <Override PartName="/xl/charts/style23.xml" ContentType="application/vnd.ms-office.chartstyle+xml"/>
  <Override PartName="/xl/charts/colors23.xml" ContentType="application/vnd.ms-office.chartcolorstyle+xml"/>
  <Override PartName="/xl/charts/chart48.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23.xml" ContentType="application/vnd.openxmlformats-officedocument.drawing+xml"/>
  <Override PartName="/xl/charts/chart49.xml" ContentType="application/vnd.openxmlformats-officedocument.drawingml.chart+xml"/>
  <Override PartName="/xl/charts/style25.xml" ContentType="application/vnd.ms-office.chartstyle+xml"/>
  <Override PartName="/xl/charts/colors25.xml" ContentType="application/vnd.ms-office.chartcolorstyle+xml"/>
  <Override PartName="/xl/charts/chart50.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hidePivotFieldList="1" defaultThemeVersion="124226"/>
  <mc:AlternateContent xmlns:mc="http://schemas.openxmlformats.org/markup-compatibility/2006">
    <mc:Choice Requires="x15">
      <x15ac:absPath xmlns:x15ac="http://schemas.microsoft.com/office/spreadsheetml/2010/11/ac" url="R:\CGTPE\DECON\AS\CS_MPE_2025\CSS_2022_24\6_Anali\6.3_Interp_result\6.3.4_Explicar_resultad\4_Tabulados\4_Tabulados_CSS\"/>
    </mc:Choice>
  </mc:AlternateContent>
  <bookViews>
    <workbookView xWindow="-120" yWindow="-120" windowWidth="20730" windowHeight="11040" firstSheet="1" activeTab="1"/>
  </bookViews>
  <sheets>
    <sheet name="Titulo" sheetId="4" state="hidden" r:id="rId1"/>
    <sheet name="Indice" sheetId="3" r:id="rId2"/>
    <sheet name="1.1_GNS_PIB" sheetId="146" r:id="rId3"/>
    <sheet name="1.2_GNS_ESTRUC" sheetId="162" r:id="rId4"/>
    <sheet name="1.3_FBKF PUB Y PRIV" sheetId="172" r:id="rId5"/>
    <sheet name="2.1_FINANC SECT" sheetId="125" r:id="rId6"/>
    <sheet name="2.2_FINANC TIPO INGR" sheetId="108" r:id="rId7"/>
    <sheet name="2.3_EROG SECT" sheetId="144" r:id="rId8"/>
    <sheet name="2.4_EROG SEG SECTOR" sheetId="147" r:id="rId9"/>
    <sheet name="2.5_FINANC_PCC" sheetId="145" r:id="rId10"/>
    <sheet name="3.1.1_EROG PUB NA" sheetId="156" r:id="rId11"/>
    <sheet name="3.1.2_EROG PRIV NA" sheetId="167" r:id="rId12"/>
    <sheet name="3.1.3_EROG TIPO PUB NA" sheetId="163" r:id="rId13"/>
    <sheet name="3.1.4_EROG TIPO PRIV NA" sheetId="166" r:id="rId14"/>
    <sheet name="3.2.1_EROG PUB SHA" sheetId="151" r:id="rId15"/>
    <sheet name="3.2.2_EROG PRIV SHA" sheetId="170" r:id="rId16"/>
    <sheet name="3.2.3_EROG TIPO PUB SHA" sheetId="165" r:id="rId17"/>
    <sheet name="3.2.4_EROG TIPO PRIV SHA" sheetId="171" r:id="rId18"/>
    <sheet name="4.1_IM PROD PUB PRIV" sheetId="190" r:id="rId19"/>
    <sheet name="4.2_GM NIV SUB SNS" sheetId="191" r:id="rId20"/>
    <sheet name="4.3_GM SEC NIV SNS" sheetId="192" r:id="rId21"/>
    <sheet name="5.1_FINAN_EROG" sheetId="193" r:id="rId22"/>
    <sheet name="5.2_DERIVACIONES" sheetId="196" r:id="rId23"/>
    <sheet name="6.1" sheetId="189" r:id="rId24"/>
    <sheet name="6.2" sheetId="180" r:id="rId25"/>
  </sheets>
  <externalReferences>
    <externalReference r:id="rId26"/>
    <externalReference r:id="rId27"/>
    <externalReference r:id="rId28"/>
  </externalReferences>
  <definedNames>
    <definedName name="_28._Valor_Agregado_Bruto_del_Trabajo_No_Remunerado_de_la_Salud._Período_2011_2014." localSheetId="18">[1]Indice!#REF!</definedName>
    <definedName name="_28._Valor_Agregado_Bruto_del_Trabajo_No_Remunerado_de_la_Salud._Período_2011_2014." localSheetId="19">[1]Indice!#REF!</definedName>
    <definedName name="_28._Valor_Agregado_Bruto_del_Trabajo_No_Remunerado_de_la_Salud._Período_2011_2014." localSheetId="20">[1]Indice!#REF!</definedName>
    <definedName name="_28._Valor_Agregado_Bruto_del_Trabajo_No_Remunerado_de_la_Salud._Período_2011_2014." localSheetId="22">[1]Indice!#REF!</definedName>
    <definedName name="_28._Valor_Agregado_Bruto_del_Trabajo_No_Remunerado_de_la_Salud._Período_2011_2014." localSheetId="24">[2]Indice!#REF!</definedName>
    <definedName name="_28._Valor_Agregado_Bruto_del_Trabajo_No_Remunerado_de_la_Salud._Período_2011_2014.">[2]Indice!#REF!</definedName>
    <definedName name="_xlnm._FilterDatabase" localSheetId="6" hidden="1">'2.2_FINANC TIPO INGR'!#REF!</definedName>
    <definedName name="_xlnm._FilterDatabase" localSheetId="8" hidden="1">'2.4_EROG SEG SECTOR'!#REF!</definedName>
    <definedName name="_xlnm._FilterDatabase" localSheetId="10" hidden="1">'3.1.1_EROG PUB NA'!$F$34:$K$34</definedName>
    <definedName name="_xlnm._FilterDatabase" localSheetId="11" hidden="1">'3.1.2_EROG PRIV NA'!$B$29:$H$29</definedName>
    <definedName name="_xlnm._FilterDatabase" localSheetId="12" hidden="1">'3.1.3_EROG TIPO PUB NA'!#REF!</definedName>
    <definedName name="_xlnm._FilterDatabase" localSheetId="13" hidden="1">'3.1.4_EROG TIPO PRIV NA'!#REF!</definedName>
    <definedName name="_xlnm._FilterDatabase" localSheetId="14" hidden="1">'3.2.1_EROG PUB SHA'!$B$26:$H$26</definedName>
    <definedName name="_xlnm._FilterDatabase" localSheetId="15" hidden="1">'3.2.2_EROG PRIV SHA'!$B$30:$H$30</definedName>
    <definedName name="_xlnm._FilterDatabase" localSheetId="16" hidden="1">'3.2.3_EROG TIPO PUB SHA'!#REF!</definedName>
    <definedName name="_xlnm._FilterDatabase" localSheetId="17" hidden="1">'3.2.4_EROG TIPO PRIV SHA'!#REF!</definedName>
    <definedName name="_xlnm._FilterDatabase" localSheetId="18" hidden="1">'4.1_IM PROD PUB PRIV'!$B$26:$B$39</definedName>
    <definedName name="_xlnm._FilterDatabase" localSheetId="19" hidden="1">'4.2_GM NIV SUB SNS'!$B$34:$H$40</definedName>
    <definedName name="_xlnm._FilterDatabase" localSheetId="22" hidden="1">'5.2_DERIVACIONES'!$B$16:$B$29</definedName>
    <definedName name="_xlnm._FilterDatabase" localSheetId="0" hidden="1">Titulo!$A$1:$R$27</definedName>
    <definedName name="_ftnref1" localSheetId="1">Indice!#REF!</definedName>
    <definedName name="_ftnref2" localSheetId="1">Indice!$C$13</definedName>
    <definedName name="_ftnref3" localSheetId="1">Indice!$C$19</definedName>
    <definedName name="_xlnm.Print_Area" localSheetId="2">'1.1_GNS_PIB'!$A$1:$F$35</definedName>
    <definedName name="_xlnm.Print_Area" localSheetId="3">'1.2_GNS_ESTRUC'!$A$1:$F$43</definedName>
    <definedName name="_xlnm.Print_Area" localSheetId="4">'1.3_FBKF PUB Y PRIV'!$A$1:$F$47</definedName>
    <definedName name="_xlnm.Print_Area" localSheetId="5">'2.1_FINANC SECT'!$A$1:$F$39</definedName>
    <definedName name="_xlnm.Print_Area" localSheetId="6">'2.2_FINANC TIPO INGR'!$A$1:$F$80</definedName>
    <definedName name="_xlnm.Print_Area" localSheetId="7">'2.3_EROG SECT'!$A$1:$F$16</definedName>
    <definedName name="_xlnm.Print_Area" localSheetId="8">'2.4_EROG SEG SECTOR'!$B$1:$F$46</definedName>
    <definedName name="_xlnm.Print_Area" localSheetId="10">'3.1.1_EROG PUB NA'!$A$1:$G$57</definedName>
    <definedName name="_xlnm.Print_Area" localSheetId="11">'3.1.2_EROG PRIV NA'!$A$1:$G$56</definedName>
    <definedName name="_xlnm.Print_Area" localSheetId="12">'3.1.3_EROG TIPO PUB NA'!$A$1:$G$44</definedName>
    <definedName name="_xlnm.Print_Area" localSheetId="13">'3.1.4_EROG TIPO PRIV NA'!$A$1:$G$69</definedName>
    <definedName name="_xlnm.Print_Area" localSheetId="14">'3.2.1_EROG PUB SHA'!$A$1:$F$50</definedName>
    <definedName name="_xlnm.Print_Area" localSheetId="15">'3.2.2_EROG PRIV SHA'!$A$1:$F$54</definedName>
    <definedName name="_xlnm.Print_Area" localSheetId="16">'3.2.3_EROG TIPO PUB SHA'!$A$1:$F$62</definedName>
    <definedName name="_xlnm.Print_Area" localSheetId="17">'3.2.4_EROG TIPO PRIV SHA'!$A$1:$F$67</definedName>
    <definedName name="_xlnm.Print_Area" localSheetId="1">Indice!$B$1:$C$28</definedName>
  </definedNames>
  <calcPr calcId="152511"/>
</workbook>
</file>

<file path=xl/calcChain.xml><?xml version="1.0" encoding="utf-8"?>
<calcChain xmlns="http://schemas.openxmlformats.org/spreadsheetml/2006/main">
  <c r="D19" i="196" l="1"/>
  <c r="E19" i="196"/>
  <c r="D20" i="196"/>
  <c r="E20" i="196"/>
  <c r="D16" i="196"/>
  <c r="E16" i="196"/>
  <c r="D17" i="196"/>
  <c r="E17" i="196"/>
  <c r="D15" i="196"/>
  <c r="E15" i="196"/>
  <c r="C20" i="196"/>
  <c r="C19" i="196"/>
  <c r="C16" i="196"/>
  <c r="C17" i="196"/>
  <c r="C15" i="196"/>
  <c r="H73" i="191" l="1"/>
  <c r="F73" i="191"/>
  <c r="D73" i="191"/>
  <c r="C73" i="191"/>
  <c r="B73" i="191"/>
  <c r="H72" i="191"/>
  <c r="F72" i="191"/>
  <c r="D72" i="191"/>
  <c r="C72" i="191"/>
  <c r="B72" i="191"/>
  <c r="H71" i="191"/>
  <c r="F71" i="191"/>
  <c r="D71" i="191"/>
  <c r="C71" i="191"/>
  <c r="B71" i="191"/>
  <c r="H70" i="191"/>
  <c r="F70" i="191"/>
  <c r="D70" i="191"/>
  <c r="C70" i="191"/>
  <c r="B70" i="191"/>
  <c r="D69" i="191"/>
  <c r="H69" i="191" s="1"/>
  <c r="C69" i="191"/>
  <c r="F69" i="191" s="1"/>
  <c r="D53" i="191"/>
  <c r="H48" i="191" s="1"/>
  <c r="C53" i="191"/>
  <c r="B53" i="191"/>
  <c r="D52" i="191"/>
  <c r="H52" i="191" s="1"/>
  <c r="C52" i="191"/>
  <c r="F52" i="191" s="1"/>
  <c r="B52" i="191"/>
  <c r="F51" i="191"/>
  <c r="D51" i="191"/>
  <c r="C51" i="191"/>
  <c r="B51" i="191"/>
  <c r="F50" i="191"/>
  <c r="D50" i="191"/>
  <c r="H50" i="191" s="1"/>
  <c r="C50" i="191"/>
  <c r="B50" i="191"/>
  <c r="D49" i="191"/>
  <c r="H49" i="191" s="1"/>
  <c r="C49" i="191"/>
  <c r="F49" i="191" s="1"/>
  <c r="B49" i="191"/>
  <c r="F48" i="191"/>
  <c r="D48" i="191"/>
  <c r="C48" i="191"/>
  <c r="B48" i="191"/>
  <c r="D47" i="191"/>
  <c r="H47" i="191" s="1"/>
  <c r="C47" i="191"/>
  <c r="F47" i="191" s="1"/>
  <c r="F53" i="191" s="1"/>
  <c r="B47" i="191"/>
  <c r="H46" i="191"/>
  <c r="D46" i="191"/>
  <c r="C46" i="191"/>
  <c r="F46" i="191" s="1"/>
  <c r="H27" i="191"/>
  <c r="F27" i="191"/>
  <c r="D27" i="191"/>
  <c r="C27" i="191"/>
  <c r="B27" i="191"/>
  <c r="H26" i="191"/>
  <c r="F26" i="191"/>
  <c r="D26" i="191"/>
  <c r="C26" i="191"/>
  <c r="B26" i="191"/>
  <c r="H25" i="191"/>
  <c r="F25" i="191"/>
  <c r="D25" i="191"/>
  <c r="C25" i="191"/>
  <c r="B25" i="191"/>
  <c r="H24" i="191"/>
  <c r="F24" i="191"/>
  <c r="D24" i="191"/>
  <c r="C24" i="191"/>
  <c r="B24" i="191"/>
  <c r="H23" i="191"/>
  <c r="F23" i="191"/>
  <c r="D23" i="191"/>
  <c r="C23" i="191"/>
  <c r="B23" i="191"/>
  <c r="H22" i="191"/>
  <c r="F22" i="191"/>
  <c r="D22" i="191"/>
  <c r="C22" i="191"/>
  <c r="B22" i="191"/>
  <c r="H21" i="191"/>
  <c r="F21" i="191"/>
  <c r="D21" i="191"/>
  <c r="C21" i="191"/>
  <c r="B21" i="191"/>
  <c r="H20" i="191"/>
  <c r="F20" i="191"/>
  <c r="D20" i="191"/>
  <c r="C20" i="191"/>
  <c r="E40" i="190"/>
  <c r="D40" i="190"/>
  <c r="C40" i="190"/>
  <c r="B40" i="190"/>
  <c r="H39" i="190"/>
  <c r="G39" i="190"/>
  <c r="F39" i="190"/>
  <c r="E39" i="190"/>
  <c r="D39" i="190"/>
  <c r="C39" i="190"/>
  <c r="B39" i="190"/>
  <c r="H38" i="190"/>
  <c r="G38" i="190"/>
  <c r="F38" i="190"/>
  <c r="E38" i="190"/>
  <c r="D38" i="190"/>
  <c r="C38" i="190"/>
  <c r="B38" i="190"/>
  <c r="H37" i="190"/>
  <c r="G37" i="190"/>
  <c r="F37" i="190"/>
  <c r="E37" i="190"/>
  <c r="D37" i="190"/>
  <c r="C37" i="190"/>
  <c r="B37" i="190"/>
  <c r="H36" i="190"/>
  <c r="G36" i="190"/>
  <c r="F36" i="190"/>
  <c r="E36" i="190"/>
  <c r="D36" i="190"/>
  <c r="C36" i="190"/>
  <c r="B36" i="190"/>
  <c r="H35" i="190"/>
  <c r="G35" i="190"/>
  <c r="F35" i="190"/>
  <c r="E35" i="190"/>
  <c r="D35" i="190"/>
  <c r="C35" i="190"/>
  <c r="B35" i="190"/>
  <c r="H34" i="190"/>
  <c r="G34" i="190"/>
  <c r="F34" i="190"/>
  <c r="E34" i="190"/>
  <c r="D34" i="190"/>
  <c r="C34" i="190"/>
  <c r="B34" i="190"/>
  <c r="H33" i="190"/>
  <c r="G33" i="190"/>
  <c r="F33" i="190"/>
  <c r="E33" i="190"/>
  <c r="D33" i="190"/>
  <c r="C33" i="190"/>
  <c r="B33" i="190"/>
  <c r="H32" i="190"/>
  <c r="G32" i="190"/>
  <c r="F32" i="190"/>
  <c r="E32" i="190"/>
  <c r="D32" i="190"/>
  <c r="C32" i="190"/>
  <c r="B32" i="190"/>
  <c r="H31" i="190"/>
  <c r="G31" i="190"/>
  <c r="F31" i="190"/>
  <c r="E31" i="190"/>
  <c r="D31" i="190"/>
  <c r="C31" i="190"/>
  <c r="B31" i="190"/>
  <c r="H30" i="190"/>
  <c r="G30" i="190"/>
  <c r="F30" i="190"/>
  <c r="E30" i="190"/>
  <c r="D30" i="190"/>
  <c r="C30" i="190"/>
  <c r="B30" i="190"/>
  <c r="H29" i="190"/>
  <c r="G29" i="190"/>
  <c r="F29" i="190"/>
  <c r="E29" i="190"/>
  <c r="D29" i="190"/>
  <c r="C29" i="190"/>
  <c r="B29" i="190"/>
  <c r="H28" i="190"/>
  <c r="G28" i="190"/>
  <c r="F28" i="190"/>
  <c r="E28" i="190"/>
  <c r="D28" i="190"/>
  <c r="C28" i="190"/>
  <c r="B28" i="190"/>
  <c r="H27" i="190"/>
  <c r="G27" i="190"/>
  <c r="F27" i="190"/>
  <c r="E27" i="190"/>
  <c r="D27" i="190"/>
  <c r="C27" i="190"/>
  <c r="B27" i="190"/>
  <c r="H26" i="190"/>
  <c r="G26" i="190"/>
  <c r="F26" i="190"/>
  <c r="E26" i="190"/>
  <c r="D26" i="190"/>
  <c r="C26" i="190"/>
  <c r="I45" i="171"/>
  <c r="H45" i="171"/>
  <c r="G45" i="171"/>
  <c r="F45" i="171"/>
  <c r="E45" i="171"/>
  <c r="D45" i="171"/>
  <c r="I30" i="171"/>
  <c r="H30" i="171"/>
  <c r="G30" i="171"/>
  <c r="F30" i="171"/>
  <c r="E30" i="171"/>
  <c r="D30" i="171"/>
  <c r="I40" i="165"/>
  <c r="J40" i="165" s="1"/>
  <c r="H40" i="165"/>
  <c r="G40" i="165"/>
  <c r="F40" i="165"/>
  <c r="E40" i="165"/>
  <c r="D40" i="165"/>
  <c r="I25" i="165"/>
  <c r="H25" i="165"/>
  <c r="G25" i="165"/>
  <c r="F25" i="165"/>
  <c r="E25" i="165"/>
  <c r="D25" i="165"/>
  <c r="J25" i="165" s="1"/>
  <c r="J42" i="170"/>
  <c r="H42" i="170"/>
  <c r="F42" i="170"/>
  <c r="J41" i="170"/>
  <c r="H41" i="170"/>
  <c r="F41" i="170"/>
  <c r="J40" i="170"/>
  <c r="H40" i="170"/>
  <c r="F40" i="170"/>
  <c r="J39" i="170"/>
  <c r="H39" i="170"/>
  <c r="F39" i="170"/>
  <c r="J38" i="170"/>
  <c r="H38" i="170"/>
  <c r="F38" i="170"/>
  <c r="J37" i="170"/>
  <c r="F37" i="170"/>
  <c r="H37" i="170" s="1"/>
  <c r="F36" i="170"/>
  <c r="J36" i="170" s="1"/>
  <c r="F35" i="170"/>
  <c r="H35" i="170" s="1"/>
  <c r="F34" i="170"/>
  <c r="J34" i="170" s="1"/>
  <c r="J33" i="170"/>
  <c r="H33" i="170"/>
  <c r="F33" i="170"/>
  <c r="J32" i="170"/>
  <c r="H32" i="170"/>
  <c r="F32" i="170"/>
  <c r="F31" i="170"/>
  <c r="H31" i="170" s="1"/>
  <c r="J30" i="170"/>
  <c r="H30" i="170"/>
  <c r="F30" i="170"/>
  <c r="J27" i="170"/>
  <c r="H27" i="170"/>
  <c r="J34" i="151"/>
  <c r="F34" i="151"/>
  <c r="H34" i="151" s="1"/>
  <c r="F33" i="151"/>
  <c r="J33" i="151" s="1"/>
  <c r="F32" i="151"/>
  <c r="H32" i="151" s="1"/>
  <c r="J31" i="151"/>
  <c r="F31" i="151"/>
  <c r="H31" i="151" s="1"/>
  <c r="J30" i="151"/>
  <c r="H30" i="151"/>
  <c r="F30" i="151"/>
  <c r="J29" i="151"/>
  <c r="H29" i="151"/>
  <c r="F29" i="151"/>
  <c r="F28" i="151"/>
  <c r="J28" i="151" s="1"/>
  <c r="J27" i="151"/>
  <c r="H27" i="151"/>
  <c r="F27" i="151"/>
  <c r="F26" i="151"/>
  <c r="J26" i="151" s="1"/>
  <c r="K24" i="151"/>
  <c r="I24" i="151"/>
  <c r="J23" i="151"/>
  <c r="H23" i="151"/>
  <c r="I36" i="166"/>
  <c r="H36" i="166"/>
  <c r="G36" i="166"/>
  <c r="F36" i="166"/>
  <c r="E36" i="166"/>
  <c r="D36" i="166"/>
  <c r="J36" i="166" s="1"/>
  <c r="J34" i="163"/>
  <c r="I32" i="163"/>
  <c r="H32" i="163"/>
  <c r="G32" i="163"/>
  <c r="F32" i="163"/>
  <c r="E32" i="163"/>
  <c r="D32" i="163"/>
  <c r="Q60" i="167"/>
  <c r="Q61" i="167" s="1"/>
  <c r="U59" i="167"/>
  <c r="T59" i="167"/>
  <c r="S59" i="167"/>
  <c r="R59" i="167"/>
  <c r="Q59" i="167"/>
  <c r="P59" i="167"/>
  <c r="O59" i="167"/>
  <c r="N59" i="167"/>
  <c r="M59" i="167"/>
  <c r="L59" i="167"/>
  <c r="K59" i="167"/>
  <c r="J59" i="167"/>
  <c r="I59" i="167"/>
  <c r="H59" i="167"/>
  <c r="G59" i="167"/>
  <c r="F59" i="167"/>
  <c r="E59" i="167"/>
  <c r="D59" i="167"/>
  <c r="U58" i="167"/>
  <c r="T58" i="167"/>
  <c r="S58" i="167"/>
  <c r="R58" i="167"/>
  <c r="R60" i="167" s="1"/>
  <c r="Q58" i="167"/>
  <c r="P58" i="167"/>
  <c r="O58" i="167"/>
  <c r="O60" i="167" s="1"/>
  <c r="O61" i="167" s="1"/>
  <c r="N58" i="167"/>
  <c r="N60" i="167" s="1"/>
  <c r="N61" i="167" s="1"/>
  <c r="M58" i="167"/>
  <c r="L58" i="167"/>
  <c r="K58" i="167"/>
  <c r="J58" i="167"/>
  <c r="I58" i="167"/>
  <c r="H58" i="167"/>
  <c r="G58" i="167"/>
  <c r="F58" i="167"/>
  <c r="F60" i="167" s="1"/>
  <c r="F61" i="167" s="1"/>
  <c r="E58" i="167"/>
  <c r="E60" i="167" s="1"/>
  <c r="E61" i="167" s="1"/>
  <c r="D58" i="167"/>
  <c r="C58" i="167"/>
  <c r="U57" i="167"/>
  <c r="T57" i="167"/>
  <c r="S57" i="167"/>
  <c r="R57" i="167"/>
  <c r="Q57" i="167"/>
  <c r="P57" i="167"/>
  <c r="O57" i="167"/>
  <c r="N57" i="167"/>
  <c r="M57" i="167"/>
  <c r="L57" i="167"/>
  <c r="L60" i="167" s="1"/>
  <c r="L61" i="167" s="1"/>
  <c r="K57" i="167"/>
  <c r="J57" i="167"/>
  <c r="I57" i="167"/>
  <c r="H57" i="167"/>
  <c r="G57" i="167"/>
  <c r="F57" i="167"/>
  <c r="E57" i="167"/>
  <c r="D57" i="167"/>
  <c r="C57" i="167"/>
  <c r="U56" i="167"/>
  <c r="U60" i="167" s="1"/>
  <c r="U61" i="167" s="1"/>
  <c r="T56" i="167"/>
  <c r="T60" i="167" s="1"/>
  <c r="T61" i="167" s="1"/>
  <c r="S56" i="167"/>
  <c r="S60" i="167" s="1"/>
  <c r="S61" i="167" s="1"/>
  <c r="R56" i="167"/>
  <c r="Q56" i="167"/>
  <c r="P56" i="167"/>
  <c r="P60" i="167" s="1"/>
  <c r="P61" i="167" s="1"/>
  <c r="O56" i="167"/>
  <c r="N56" i="167"/>
  <c r="M56" i="167"/>
  <c r="M60" i="167" s="1"/>
  <c r="M61" i="167" s="1"/>
  <c r="L56" i="167"/>
  <c r="K56" i="167"/>
  <c r="K60" i="167" s="1"/>
  <c r="K61" i="167" s="1"/>
  <c r="J56" i="167"/>
  <c r="J60" i="167" s="1"/>
  <c r="J61" i="167" s="1"/>
  <c r="I56" i="167"/>
  <c r="H56" i="167"/>
  <c r="H60" i="167" s="1"/>
  <c r="H61" i="167" s="1"/>
  <c r="G56" i="167"/>
  <c r="G60" i="167" s="1"/>
  <c r="G61" i="167" s="1"/>
  <c r="F56" i="167"/>
  <c r="E56" i="167"/>
  <c r="D56" i="167"/>
  <c r="D60" i="167" s="1"/>
  <c r="D61" i="167" s="1"/>
  <c r="C56" i="167"/>
  <c r="U55" i="167"/>
  <c r="T55" i="167"/>
  <c r="S55" i="167"/>
  <c r="R55" i="167"/>
  <c r="Q55" i="167"/>
  <c r="P55" i="167"/>
  <c r="O55" i="167"/>
  <c r="N55" i="167"/>
  <c r="M55" i="167"/>
  <c r="L55" i="167"/>
  <c r="K55" i="167"/>
  <c r="J55" i="167"/>
  <c r="I55" i="167"/>
  <c r="H55" i="167"/>
  <c r="G55" i="167"/>
  <c r="F55" i="167"/>
  <c r="E55" i="167"/>
  <c r="D55" i="167"/>
  <c r="J41" i="167"/>
  <c r="H41" i="167"/>
  <c r="E41" i="167"/>
  <c r="J40" i="167"/>
  <c r="H40" i="167"/>
  <c r="E40" i="167"/>
  <c r="J39" i="167"/>
  <c r="H39" i="167"/>
  <c r="I39" i="167" s="1"/>
  <c r="E39" i="167"/>
  <c r="J38" i="167"/>
  <c r="H38" i="167"/>
  <c r="I38" i="167" s="1"/>
  <c r="E38" i="167"/>
  <c r="J37" i="167"/>
  <c r="H37" i="167"/>
  <c r="E37" i="167"/>
  <c r="H36" i="167"/>
  <c r="H35" i="167" s="1"/>
  <c r="J34" i="167"/>
  <c r="H34" i="167"/>
  <c r="M63" i="156"/>
  <c r="I62" i="156"/>
  <c r="I63" i="156" s="1"/>
  <c r="F62" i="156"/>
  <c r="F63" i="156" s="1"/>
  <c r="U61" i="156"/>
  <c r="T61" i="156"/>
  <c r="S61" i="156"/>
  <c r="Q61" i="156"/>
  <c r="P61" i="156"/>
  <c r="O61" i="156"/>
  <c r="N61" i="156"/>
  <c r="M61" i="156"/>
  <c r="L61" i="156"/>
  <c r="K61" i="156"/>
  <c r="J61" i="156"/>
  <c r="I61" i="156"/>
  <c r="H61" i="156"/>
  <c r="G61" i="156"/>
  <c r="F61" i="156"/>
  <c r="E61" i="156"/>
  <c r="D61" i="156"/>
  <c r="U60" i="156"/>
  <c r="T60" i="156"/>
  <c r="S60" i="156"/>
  <c r="R60" i="156"/>
  <c r="Q60" i="156"/>
  <c r="P60" i="156"/>
  <c r="O60" i="156"/>
  <c r="N60" i="156"/>
  <c r="M60" i="156"/>
  <c r="L60" i="156"/>
  <c r="K60" i="156"/>
  <c r="J60" i="156"/>
  <c r="I60" i="156"/>
  <c r="H60" i="156"/>
  <c r="G60" i="156"/>
  <c r="F60" i="156"/>
  <c r="E60" i="156"/>
  <c r="D60" i="156"/>
  <c r="C60" i="156"/>
  <c r="U59" i="156"/>
  <c r="T59" i="156"/>
  <c r="S59" i="156"/>
  <c r="R59" i="156"/>
  <c r="Q59" i="156"/>
  <c r="P59" i="156"/>
  <c r="O59" i="156"/>
  <c r="N59" i="156"/>
  <c r="M59" i="156"/>
  <c r="L59" i="156"/>
  <c r="K59" i="156"/>
  <c r="J59" i="156"/>
  <c r="I59" i="156"/>
  <c r="H59" i="156"/>
  <c r="G59" i="156"/>
  <c r="F59" i="156"/>
  <c r="E59" i="156"/>
  <c r="D59" i="156"/>
  <c r="C59" i="156"/>
  <c r="U58" i="156"/>
  <c r="U62" i="156" s="1"/>
  <c r="U63" i="156" s="1"/>
  <c r="T58" i="156"/>
  <c r="T62" i="156" s="1"/>
  <c r="T63" i="156" s="1"/>
  <c r="S58" i="156"/>
  <c r="S62" i="156" s="1"/>
  <c r="S63" i="156" s="1"/>
  <c r="R58" i="156"/>
  <c r="Q58" i="156"/>
  <c r="P58" i="156"/>
  <c r="O58" i="156"/>
  <c r="N58" i="156"/>
  <c r="M58" i="156"/>
  <c r="L58" i="156"/>
  <c r="K58" i="156"/>
  <c r="J58" i="156"/>
  <c r="J62" i="156" s="1"/>
  <c r="J63" i="156" s="1"/>
  <c r="I58" i="156"/>
  <c r="H58" i="156"/>
  <c r="H62" i="156" s="1"/>
  <c r="H63" i="156" s="1"/>
  <c r="G58" i="156"/>
  <c r="F58" i="156"/>
  <c r="E58" i="156"/>
  <c r="D58" i="156"/>
  <c r="C58" i="156"/>
  <c r="U57" i="156"/>
  <c r="T57" i="156"/>
  <c r="S57" i="156"/>
  <c r="R57" i="156"/>
  <c r="Q57" i="156"/>
  <c r="P57" i="156"/>
  <c r="P62" i="156" s="1"/>
  <c r="P63" i="156" s="1"/>
  <c r="O57" i="156"/>
  <c r="O62" i="156" s="1"/>
  <c r="O63" i="156" s="1"/>
  <c r="N57" i="156"/>
  <c r="N62" i="156" s="1"/>
  <c r="N63" i="156" s="1"/>
  <c r="M57" i="156"/>
  <c r="M62" i="156" s="1"/>
  <c r="L57" i="156"/>
  <c r="K57" i="156"/>
  <c r="J57" i="156"/>
  <c r="I57" i="156"/>
  <c r="H57" i="156"/>
  <c r="G57" i="156"/>
  <c r="F57" i="156"/>
  <c r="E57" i="156"/>
  <c r="D57" i="156"/>
  <c r="D62" i="156" s="1"/>
  <c r="D63" i="156" s="1"/>
  <c r="C57" i="156"/>
  <c r="U56" i="156"/>
  <c r="T56" i="156"/>
  <c r="S56" i="156"/>
  <c r="R56" i="156"/>
  <c r="Q56" i="156"/>
  <c r="P56" i="156"/>
  <c r="O56" i="156"/>
  <c r="N56" i="156"/>
  <c r="M56" i="156"/>
  <c r="L56" i="156"/>
  <c r="K56" i="156"/>
  <c r="J56" i="156"/>
  <c r="I56" i="156"/>
  <c r="H56" i="156"/>
  <c r="G56" i="156"/>
  <c r="F56" i="156"/>
  <c r="E56" i="156"/>
  <c r="D56" i="156"/>
  <c r="J38" i="156"/>
  <c r="H38" i="156"/>
  <c r="F38" i="156"/>
  <c r="J37" i="156"/>
  <c r="H37" i="156"/>
  <c r="F37" i="156"/>
  <c r="J36" i="156"/>
  <c r="H36" i="156"/>
  <c r="F36" i="156"/>
  <c r="J35" i="156"/>
  <c r="H35" i="156"/>
  <c r="F35" i="156"/>
  <c r="J34" i="156"/>
  <c r="H34" i="156"/>
  <c r="F34" i="156"/>
  <c r="F33" i="156"/>
  <c r="J31" i="156"/>
  <c r="H31" i="156"/>
  <c r="D54" i="145"/>
  <c r="C54" i="145"/>
  <c r="E54" i="145" s="1"/>
  <c r="B53" i="145"/>
  <c r="D52" i="145"/>
  <c r="C52" i="145"/>
  <c r="D51" i="145"/>
  <c r="C51" i="145"/>
  <c r="D50" i="145"/>
  <c r="C50" i="145"/>
  <c r="D49" i="145"/>
  <c r="C49" i="145"/>
  <c r="D48" i="145"/>
  <c r="C48" i="145"/>
  <c r="D47" i="145"/>
  <c r="C47" i="145"/>
  <c r="D46" i="145"/>
  <c r="C46" i="145"/>
  <c r="D45" i="145"/>
  <c r="C45" i="145"/>
  <c r="D44" i="145"/>
  <c r="C44" i="145"/>
  <c r="D43" i="145"/>
  <c r="C43" i="145"/>
  <c r="D42" i="145"/>
  <c r="C42" i="145"/>
  <c r="D41" i="145"/>
  <c r="D53" i="145" s="1"/>
  <c r="D55" i="145" s="1"/>
  <c r="C41" i="145"/>
  <c r="D36" i="145"/>
  <c r="C36" i="145"/>
  <c r="H89" i="147"/>
  <c r="G89" i="147"/>
  <c r="E89" i="147"/>
  <c r="B89" i="147"/>
  <c r="B88" i="147"/>
  <c r="H86" i="147"/>
  <c r="H87" i="147" s="1"/>
  <c r="G86" i="147"/>
  <c r="G87" i="147" s="1"/>
  <c r="F86" i="147"/>
  <c r="F87" i="147" s="1"/>
  <c r="E86" i="147"/>
  <c r="E87" i="147" s="1"/>
  <c r="I85" i="147"/>
  <c r="J85" i="147" s="1"/>
  <c r="H85" i="147"/>
  <c r="G85" i="147"/>
  <c r="F85" i="147"/>
  <c r="F89" i="147" s="1"/>
  <c r="E85" i="147"/>
  <c r="D85" i="147"/>
  <c r="D89" i="147" s="1"/>
  <c r="C85" i="147"/>
  <c r="C89" i="147" s="1"/>
  <c r="I89" i="147" s="1"/>
  <c r="I84" i="147"/>
  <c r="H84" i="147"/>
  <c r="H88" i="147" s="1"/>
  <c r="G84" i="147"/>
  <c r="F84" i="147"/>
  <c r="E84" i="147"/>
  <c r="D84" i="147"/>
  <c r="D86" i="147" s="1"/>
  <c r="D87" i="147" s="1"/>
  <c r="C84" i="147"/>
  <c r="H83" i="147"/>
  <c r="G83" i="147"/>
  <c r="F83" i="147"/>
  <c r="C83" i="147"/>
  <c r="H53" i="147"/>
  <c r="G53" i="147"/>
  <c r="F53" i="147"/>
  <c r="E53" i="147"/>
  <c r="D53" i="147"/>
  <c r="C53" i="147"/>
  <c r="H52" i="147"/>
  <c r="G52" i="147"/>
  <c r="F52" i="147"/>
  <c r="E52" i="147"/>
  <c r="E83" i="147" s="1"/>
  <c r="D52" i="147"/>
  <c r="D83" i="147" s="1"/>
  <c r="C52" i="147"/>
  <c r="T26" i="144"/>
  <c r="S26" i="144"/>
  <c r="R26" i="144"/>
  <c r="I26" i="144"/>
  <c r="F26" i="144"/>
  <c r="T25" i="144"/>
  <c r="S25" i="144"/>
  <c r="R25" i="144"/>
  <c r="Q25" i="144"/>
  <c r="Q26" i="144" s="1"/>
  <c r="P25" i="144"/>
  <c r="P26" i="144" s="1"/>
  <c r="O25" i="144"/>
  <c r="O26" i="144" s="1"/>
  <c r="N25" i="144"/>
  <c r="N26" i="144" s="1"/>
  <c r="M25" i="144"/>
  <c r="M26" i="144" s="1"/>
  <c r="L25" i="144"/>
  <c r="L26" i="144" s="1"/>
  <c r="K25" i="144"/>
  <c r="J25" i="144"/>
  <c r="I25" i="144"/>
  <c r="H25" i="144"/>
  <c r="G25" i="144"/>
  <c r="F25" i="144"/>
  <c r="E25" i="144"/>
  <c r="E26" i="144" s="1"/>
  <c r="D25" i="144"/>
  <c r="D26" i="144" s="1"/>
  <c r="C25" i="144"/>
  <c r="C26" i="144" s="1"/>
  <c r="B25" i="144"/>
  <c r="T24" i="144"/>
  <c r="S24" i="144"/>
  <c r="R24" i="144"/>
  <c r="Q24" i="144"/>
  <c r="P24" i="144"/>
  <c r="O24" i="144"/>
  <c r="N24" i="144"/>
  <c r="M24" i="144"/>
  <c r="L24" i="144"/>
  <c r="K24" i="144"/>
  <c r="K26" i="144" s="1"/>
  <c r="J24" i="144"/>
  <c r="J26" i="144" s="1"/>
  <c r="I24" i="144"/>
  <c r="H24" i="144"/>
  <c r="H26" i="144" s="1"/>
  <c r="G24" i="144"/>
  <c r="G26" i="144" s="1"/>
  <c r="F24" i="144"/>
  <c r="E24" i="144"/>
  <c r="D24" i="144"/>
  <c r="C24" i="144"/>
  <c r="B24" i="144"/>
  <c r="T23" i="144"/>
  <c r="S23" i="144"/>
  <c r="R23" i="144"/>
  <c r="Q23" i="144"/>
  <c r="P23" i="144"/>
  <c r="O23" i="144"/>
  <c r="N23" i="144"/>
  <c r="M23" i="144"/>
  <c r="L23" i="144"/>
  <c r="K23" i="144"/>
  <c r="J23" i="144"/>
  <c r="I23" i="144"/>
  <c r="H23" i="144"/>
  <c r="G23" i="144"/>
  <c r="F23" i="144"/>
  <c r="E23" i="144"/>
  <c r="D23" i="144"/>
  <c r="C23" i="144"/>
  <c r="F61" i="108"/>
  <c r="B58" i="108"/>
  <c r="F57" i="108"/>
  <c r="B56" i="108"/>
  <c r="E54" i="108"/>
  <c r="D54" i="108"/>
  <c r="C54" i="108"/>
  <c r="G41" i="108"/>
  <c r="F41" i="108"/>
  <c r="E41" i="108"/>
  <c r="D41" i="108"/>
  <c r="C41" i="108"/>
  <c r="B41" i="108"/>
  <c r="B62" i="108" s="1"/>
  <c r="G40" i="108"/>
  <c r="F40" i="108"/>
  <c r="E40" i="108"/>
  <c r="D40" i="108"/>
  <c r="C40" i="108"/>
  <c r="C61" i="108" s="1"/>
  <c r="B40" i="108"/>
  <c r="B61" i="108" s="1"/>
  <c r="G39" i="108"/>
  <c r="G38" i="108" s="1"/>
  <c r="F39" i="108"/>
  <c r="F38" i="108" s="1"/>
  <c r="F42" i="108" s="1"/>
  <c r="E39" i="108"/>
  <c r="D39" i="108"/>
  <c r="D38" i="108" s="1"/>
  <c r="C39" i="108"/>
  <c r="C38" i="108" s="1"/>
  <c r="C42" i="108" s="1"/>
  <c r="B39" i="108"/>
  <c r="B60" i="108" s="1"/>
  <c r="G37" i="108"/>
  <c r="F37" i="108"/>
  <c r="F33" i="108" s="1"/>
  <c r="E37" i="108"/>
  <c r="D37" i="108"/>
  <c r="C37" i="108"/>
  <c r="C59" i="108" s="1"/>
  <c r="B37" i="108"/>
  <c r="B59" i="108" s="1"/>
  <c r="G36" i="108"/>
  <c r="F36" i="108"/>
  <c r="E36" i="108"/>
  <c r="D36" i="108"/>
  <c r="C36" i="108"/>
  <c r="B36" i="108"/>
  <c r="G35" i="108"/>
  <c r="F35" i="108"/>
  <c r="E35" i="108"/>
  <c r="D35" i="108"/>
  <c r="C35" i="108"/>
  <c r="C57" i="108" s="1"/>
  <c r="B35" i="108"/>
  <c r="B57" i="108" s="1"/>
  <c r="G34" i="108"/>
  <c r="F34" i="108"/>
  <c r="E34" i="108"/>
  <c r="D34" i="108"/>
  <c r="C34" i="108"/>
  <c r="B34" i="108"/>
  <c r="C33" i="108"/>
  <c r="G32" i="108"/>
  <c r="G54" i="108" s="1"/>
  <c r="F32" i="108"/>
  <c r="F54" i="108" s="1"/>
  <c r="E32" i="108"/>
  <c r="D32" i="108"/>
  <c r="C32" i="108"/>
  <c r="T27" i="125"/>
  <c r="S27" i="125"/>
  <c r="R27" i="125"/>
  <c r="Q27" i="125"/>
  <c r="P27" i="125"/>
  <c r="O27" i="125"/>
  <c r="N27" i="125"/>
  <c r="M27" i="125"/>
  <c r="L27" i="125"/>
  <c r="K27" i="125"/>
  <c r="J27" i="125"/>
  <c r="I27" i="125"/>
  <c r="H27" i="125"/>
  <c r="G27" i="125"/>
  <c r="F27" i="125"/>
  <c r="E27" i="125"/>
  <c r="D27" i="125"/>
  <c r="C27" i="125"/>
  <c r="B27" i="125"/>
  <c r="T26" i="125"/>
  <c r="S26" i="125"/>
  <c r="R26" i="125"/>
  <c r="Q26" i="125"/>
  <c r="P26" i="125"/>
  <c r="O26" i="125"/>
  <c r="N26" i="125"/>
  <c r="M26" i="125"/>
  <c r="L26" i="125"/>
  <c r="K26" i="125"/>
  <c r="J26" i="125"/>
  <c r="I26" i="125"/>
  <c r="H26" i="125"/>
  <c r="G26" i="125"/>
  <c r="F26" i="125"/>
  <c r="E26" i="125"/>
  <c r="D26" i="125"/>
  <c r="C26" i="125"/>
  <c r="B26" i="125"/>
  <c r="T25" i="125"/>
  <c r="S25" i="125"/>
  <c r="R25" i="125"/>
  <c r="Q25" i="125"/>
  <c r="P25" i="125"/>
  <c r="O25" i="125"/>
  <c r="N25" i="125"/>
  <c r="M25" i="125"/>
  <c r="L25" i="125"/>
  <c r="K25" i="125"/>
  <c r="J25" i="125"/>
  <c r="I25" i="125"/>
  <c r="H25" i="125"/>
  <c r="G25" i="125"/>
  <c r="F25" i="125"/>
  <c r="E25" i="125"/>
  <c r="D25" i="125"/>
  <c r="C25" i="125"/>
  <c r="T56" i="172"/>
  <c r="L56" i="172"/>
  <c r="K56" i="172"/>
  <c r="I56" i="172"/>
  <c r="H56" i="172"/>
  <c r="B56" i="172"/>
  <c r="T55" i="172"/>
  <c r="S55" i="172"/>
  <c r="S56" i="172" s="1"/>
  <c r="R55" i="172"/>
  <c r="R56" i="172" s="1"/>
  <c r="Q55" i="172"/>
  <c r="Q56" i="172" s="1"/>
  <c r="P55" i="172"/>
  <c r="P56" i="172" s="1"/>
  <c r="O55" i="172"/>
  <c r="O56" i="172" s="1"/>
  <c r="N55" i="172"/>
  <c r="M55" i="172"/>
  <c r="L55" i="172"/>
  <c r="K55" i="172"/>
  <c r="J55" i="172"/>
  <c r="I55" i="172"/>
  <c r="H55" i="172"/>
  <c r="G55" i="172"/>
  <c r="G56" i="172" s="1"/>
  <c r="F55" i="172"/>
  <c r="F56" i="172" s="1"/>
  <c r="E55" i="172"/>
  <c r="E56" i="172" s="1"/>
  <c r="D55" i="172"/>
  <c r="D56" i="172" s="1"/>
  <c r="C55" i="172"/>
  <c r="C56" i="172" s="1"/>
  <c r="B55" i="172"/>
  <c r="T54" i="172"/>
  <c r="S54" i="172"/>
  <c r="R54" i="172"/>
  <c r="Q54" i="172"/>
  <c r="P54" i="172"/>
  <c r="O54" i="172"/>
  <c r="N54" i="172"/>
  <c r="N56" i="172" s="1"/>
  <c r="M54" i="172"/>
  <c r="M56" i="172" s="1"/>
  <c r="L54" i="172"/>
  <c r="K54" i="172"/>
  <c r="J54" i="172"/>
  <c r="J56" i="172" s="1"/>
  <c r="I54" i="172"/>
  <c r="H54" i="172"/>
  <c r="G54" i="172"/>
  <c r="F54" i="172"/>
  <c r="E54" i="172"/>
  <c r="D54" i="172"/>
  <c r="C54" i="172"/>
  <c r="B54" i="172"/>
  <c r="T53" i="172"/>
  <c r="S53" i="172"/>
  <c r="R53" i="172"/>
  <c r="Q53" i="172"/>
  <c r="P53" i="172"/>
  <c r="O53" i="172"/>
  <c r="N53" i="172"/>
  <c r="M53" i="172"/>
  <c r="L53" i="172"/>
  <c r="K53" i="172"/>
  <c r="J53" i="172"/>
  <c r="I53" i="172"/>
  <c r="H53" i="172"/>
  <c r="G53" i="172"/>
  <c r="F53" i="172"/>
  <c r="E53" i="172"/>
  <c r="D53" i="172"/>
  <c r="C53" i="172"/>
  <c r="T28" i="172"/>
  <c r="S28" i="172"/>
  <c r="R28" i="172"/>
  <c r="Q28" i="172"/>
  <c r="P28" i="172"/>
  <c r="O28" i="172"/>
  <c r="N28" i="172"/>
  <c r="M28" i="172"/>
  <c r="L28" i="172"/>
  <c r="K28" i="172"/>
  <c r="J28" i="172"/>
  <c r="I28" i="172"/>
  <c r="H28" i="172"/>
  <c r="G28" i="172"/>
  <c r="F28" i="172"/>
  <c r="E28" i="172"/>
  <c r="D28" i="172"/>
  <c r="C28" i="172"/>
  <c r="T27" i="172"/>
  <c r="S27" i="172"/>
  <c r="R27" i="172"/>
  <c r="Q27" i="172"/>
  <c r="P27" i="172"/>
  <c r="O27" i="172"/>
  <c r="N27" i="172"/>
  <c r="M27" i="172"/>
  <c r="L27" i="172"/>
  <c r="K27" i="172"/>
  <c r="J27" i="172"/>
  <c r="I27" i="172"/>
  <c r="H27" i="172"/>
  <c r="G27" i="172"/>
  <c r="F27" i="172"/>
  <c r="E27" i="172"/>
  <c r="D27" i="172"/>
  <c r="C27" i="172"/>
  <c r="T26" i="172"/>
  <c r="S26" i="172"/>
  <c r="R26" i="172"/>
  <c r="Q26" i="172"/>
  <c r="P26" i="172"/>
  <c r="O26" i="172"/>
  <c r="N26" i="172"/>
  <c r="M26" i="172"/>
  <c r="L26" i="172"/>
  <c r="K26" i="172"/>
  <c r="J26" i="172"/>
  <c r="I26" i="172"/>
  <c r="H26" i="172"/>
  <c r="G26" i="172"/>
  <c r="F26" i="172"/>
  <c r="E26" i="172"/>
  <c r="D26" i="172"/>
  <c r="C26" i="172"/>
  <c r="T33" i="162"/>
  <c r="Q33" i="162"/>
  <c r="H33" i="162"/>
  <c r="E33" i="162"/>
  <c r="T32" i="162"/>
  <c r="S32" i="162"/>
  <c r="R32" i="162"/>
  <c r="Q32" i="162"/>
  <c r="P32" i="162"/>
  <c r="O32" i="162"/>
  <c r="N32" i="162"/>
  <c r="M32" i="162"/>
  <c r="L32" i="162"/>
  <c r="K32" i="162"/>
  <c r="J32" i="162"/>
  <c r="I32" i="162"/>
  <c r="H32" i="162"/>
  <c r="G32" i="162"/>
  <c r="F32" i="162"/>
  <c r="E32" i="162"/>
  <c r="D32" i="162"/>
  <c r="C32" i="162"/>
  <c r="B32" i="162"/>
  <c r="T31" i="162"/>
  <c r="S31" i="162"/>
  <c r="S33" i="162" s="1"/>
  <c r="R31" i="162"/>
  <c r="R33" i="162" s="1"/>
  <c r="Q31" i="162"/>
  <c r="P31" i="162"/>
  <c r="O31" i="162"/>
  <c r="N31" i="162"/>
  <c r="M31" i="162"/>
  <c r="L31" i="162"/>
  <c r="K31" i="162"/>
  <c r="K33" i="162" s="1"/>
  <c r="J31" i="162"/>
  <c r="J33" i="162" s="1"/>
  <c r="I31" i="162"/>
  <c r="I33" i="162" s="1"/>
  <c r="H31" i="162"/>
  <c r="G31" i="162"/>
  <c r="G33" i="162" s="1"/>
  <c r="F31" i="162"/>
  <c r="F33" i="162" s="1"/>
  <c r="E31" i="162"/>
  <c r="D31" i="162"/>
  <c r="C31" i="162"/>
  <c r="B31" i="162"/>
  <c r="T30" i="162"/>
  <c r="S30" i="162"/>
  <c r="R30" i="162"/>
  <c r="Q30" i="162"/>
  <c r="P30" i="162"/>
  <c r="P33" i="162" s="1"/>
  <c r="O30" i="162"/>
  <c r="O33" i="162" s="1"/>
  <c r="N30" i="162"/>
  <c r="M30" i="162"/>
  <c r="M33" i="162" s="1"/>
  <c r="L30" i="162"/>
  <c r="L33" i="162" s="1"/>
  <c r="K30" i="162"/>
  <c r="J30" i="162"/>
  <c r="I30" i="162"/>
  <c r="H30" i="162"/>
  <c r="G30" i="162"/>
  <c r="F30" i="162"/>
  <c r="E30" i="162"/>
  <c r="D30" i="162"/>
  <c r="D33" i="162" s="1"/>
  <c r="C30" i="162"/>
  <c r="C33" i="162" s="1"/>
  <c r="B30" i="162"/>
  <c r="T29" i="162"/>
  <c r="S29" i="162"/>
  <c r="R29" i="162"/>
  <c r="Q29" i="162"/>
  <c r="P29" i="162"/>
  <c r="O29" i="162"/>
  <c r="N29" i="162"/>
  <c r="M29" i="162"/>
  <c r="L29" i="162"/>
  <c r="K29" i="162"/>
  <c r="J29" i="162"/>
  <c r="I29" i="162"/>
  <c r="H29" i="162"/>
  <c r="G29" i="162"/>
  <c r="F29" i="162"/>
  <c r="E29" i="162"/>
  <c r="D29" i="162"/>
  <c r="C29" i="162"/>
  <c r="Q24" i="146"/>
  <c r="N24" i="146"/>
  <c r="E24" i="146"/>
  <c r="T23" i="146"/>
  <c r="S23" i="146"/>
  <c r="R23" i="146"/>
  <c r="Q23" i="146"/>
  <c r="P23" i="146"/>
  <c r="O23" i="146"/>
  <c r="N23" i="146"/>
  <c r="M23" i="146"/>
  <c r="L23" i="146"/>
  <c r="L24" i="146" s="1"/>
  <c r="K23" i="146"/>
  <c r="J23" i="146"/>
  <c r="I23" i="146"/>
  <c r="H23" i="146"/>
  <c r="G23" i="146"/>
  <c r="F23" i="146"/>
  <c r="E23" i="146"/>
  <c r="D23" i="146"/>
  <c r="C23" i="146"/>
  <c r="B23" i="146"/>
  <c r="T22" i="146"/>
  <c r="S22" i="146"/>
  <c r="S24" i="146" s="1"/>
  <c r="R22" i="146"/>
  <c r="R24" i="146" s="1"/>
  <c r="Q22" i="146"/>
  <c r="P22" i="146"/>
  <c r="P24" i="146" s="1"/>
  <c r="O22" i="146"/>
  <c r="O24" i="146" s="1"/>
  <c r="N22" i="146"/>
  <c r="M22" i="146"/>
  <c r="M24" i="146" s="1"/>
  <c r="L22" i="146"/>
  <c r="K22" i="146"/>
  <c r="J22" i="146"/>
  <c r="J24" i="146" s="1"/>
  <c r="I22" i="146"/>
  <c r="I24" i="146" s="1"/>
  <c r="H22" i="146"/>
  <c r="G22" i="146"/>
  <c r="G24" i="146" s="1"/>
  <c r="F22" i="146"/>
  <c r="F24" i="146" s="1"/>
  <c r="E22" i="146"/>
  <c r="D22" i="146"/>
  <c r="D24" i="146" s="1"/>
  <c r="C22" i="146"/>
  <c r="C24" i="146" s="1"/>
  <c r="B22" i="146"/>
  <c r="T21" i="146"/>
  <c r="S21" i="146"/>
  <c r="R21" i="146"/>
  <c r="Q21" i="146"/>
  <c r="P21" i="146"/>
  <c r="O21" i="146"/>
  <c r="N21" i="146"/>
  <c r="M21" i="146"/>
  <c r="L21" i="146"/>
  <c r="K21" i="146"/>
  <c r="J21" i="146"/>
  <c r="I21" i="146"/>
  <c r="H21" i="146"/>
  <c r="G21" i="146"/>
  <c r="F21" i="146"/>
  <c r="E21" i="146"/>
  <c r="D21" i="146"/>
  <c r="C21" i="146"/>
  <c r="O27" i="4"/>
  <c r="P27" i="4" s="1"/>
  <c r="O26" i="4"/>
  <c r="P26" i="4" s="1"/>
  <c r="P25" i="4"/>
  <c r="O25" i="4"/>
  <c r="O24" i="4"/>
  <c r="P24" i="4" s="1"/>
  <c r="O23" i="4"/>
  <c r="P23" i="4" s="1"/>
  <c r="O22" i="4"/>
  <c r="P22" i="4" s="1"/>
  <c r="O21" i="4"/>
  <c r="P21" i="4" s="1"/>
  <c r="O20" i="4"/>
  <c r="P20" i="4" s="1"/>
  <c r="P19" i="4"/>
  <c r="O19" i="4"/>
  <c r="O18" i="4"/>
  <c r="P18" i="4" s="1"/>
  <c r="O17" i="4"/>
  <c r="P17" i="4" s="1"/>
  <c r="O16" i="4"/>
  <c r="P16" i="4" s="1"/>
  <c r="O15" i="4"/>
  <c r="P15" i="4" s="1"/>
  <c r="O14" i="4"/>
  <c r="P14" i="4" s="1"/>
  <c r="P13" i="4"/>
  <c r="O13" i="4"/>
  <c r="O12" i="4"/>
  <c r="P12" i="4" s="1"/>
  <c r="O11" i="4"/>
  <c r="P11" i="4" s="1"/>
  <c r="O10" i="4"/>
  <c r="P10" i="4" s="1"/>
  <c r="O9" i="4"/>
  <c r="P9" i="4" s="1"/>
  <c r="O8" i="4"/>
  <c r="P8" i="4" s="1"/>
  <c r="P7" i="4"/>
  <c r="O7" i="4"/>
  <c r="O6" i="4"/>
  <c r="P6" i="4" s="1"/>
  <c r="O5" i="4"/>
  <c r="P5" i="4" s="1"/>
  <c r="O4" i="4"/>
  <c r="P4" i="4" s="1"/>
  <c r="O3" i="4"/>
  <c r="P3" i="4" s="1"/>
  <c r="O2" i="4"/>
  <c r="P2" i="4" s="1"/>
  <c r="E38" i="108" l="1"/>
  <c r="L62" i="156"/>
  <c r="L63" i="156" s="1"/>
  <c r="J36" i="167"/>
  <c r="J35" i="167" s="1"/>
  <c r="K38" i="167"/>
  <c r="H41" i="165"/>
  <c r="E41" i="145"/>
  <c r="C53" i="145"/>
  <c r="C55" i="145" s="1"/>
  <c r="F41" i="145"/>
  <c r="E47" i="145"/>
  <c r="G47" i="145" s="1"/>
  <c r="F47" i="145"/>
  <c r="H47" i="145" s="1"/>
  <c r="F43" i="108"/>
  <c r="F58" i="108"/>
  <c r="F56" i="108"/>
  <c r="F62" i="108"/>
  <c r="F59" i="108"/>
  <c r="G88" i="147"/>
  <c r="K40" i="165"/>
  <c r="E41" i="165"/>
  <c r="D41" i="165"/>
  <c r="G41" i="165"/>
  <c r="F41" i="165"/>
  <c r="I53" i="147"/>
  <c r="E54" i="147" s="1"/>
  <c r="F54" i="147"/>
  <c r="E43" i="145"/>
  <c r="G43" i="145" s="1"/>
  <c r="F43" i="145"/>
  <c r="H43" i="145" s="1"/>
  <c r="E26" i="165"/>
  <c r="H24" i="146"/>
  <c r="T24" i="146"/>
  <c r="E37" i="166"/>
  <c r="F26" i="165"/>
  <c r="D26" i="165"/>
  <c r="G26" i="165"/>
  <c r="H26" i="165"/>
  <c r="I26" i="165"/>
  <c r="F44" i="145"/>
  <c r="H44" i="145" s="1"/>
  <c r="J33" i="156"/>
  <c r="E62" i="156"/>
  <c r="E63" i="156" s="1"/>
  <c r="Q62" i="156"/>
  <c r="Q63" i="156" s="1"/>
  <c r="I40" i="167"/>
  <c r="G42" i="108"/>
  <c r="K62" i="156"/>
  <c r="K63" i="156" s="1"/>
  <c r="K24" i="146"/>
  <c r="E45" i="145"/>
  <c r="G45" i="145" s="1"/>
  <c r="F45" i="145"/>
  <c r="H45" i="145" s="1"/>
  <c r="E51" i="145"/>
  <c r="G51" i="145" s="1"/>
  <c r="F51" i="145"/>
  <c r="H51" i="145" s="1"/>
  <c r="G62" i="156"/>
  <c r="G63" i="156" s="1"/>
  <c r="D33" i="108"/>
  <c r="D42" i="108" s="1"/>
  <c r="K38" i="156"/>
  <c r="I37" i="167"/>
  <c r="I41" i="167"/>
  <c r="D33" i="163"/>
  <c r="G33" i="108"/>
  <c r="C88" i="147"/>
  <c r="J84" i="147"/>
  <c r="F88" i="147"/>
  <c r="I86" i="147"/>
  <c r="E88" i="147"/>
  <c r="D88" i="147"/>
  <c r="N33" i="162"/>
  <c r="C37" i="145"/>
  <c r="F46" i="145"/>
  <c r="H46" i="145" s="1"/>
  <c r="E33" i="163"/>
  <c r="E49" i="145"/>
  <c r="G49" i="145" s="1"/>
  <c r="F49" i="145"/>
  <c r="H49" i="145" s="1"/>
  <c r="F37" i="166"/>
  <c r="D37" i="166"/>
  <c r="J37" i="166" s="1"/>
  <c r="K36" i="166"/>
  <c r="H37" i="166"/>
  <c r="G37" i="166"/>
  <c r="I37" i="166"/>
  <c r="C43" i="108"/>
  <c r="C62" i="108"/>
  <c r="C60" i="108"/>
  <c r="C58" i="108"/>
  <c r="C56" i="108"/>
  <c r="H33" i="156"/>
  <c r="I36" i="156" s="1"/>
  <c r="I35" i="156"/>
  <c r="I60" i="167"/>
  <c r="I61" i="167" s="1"/>
  <c r="H28" i="151"/>
  <c r="F60" i="108"/>
  <c r="H33" i="151"/>
  <c r="H36" i="170"/>
  <c r="J30" i="171"/>
  <c r="F31" i="171" s="1"/>
  <c r="G60" i="108"/>
  <c r="E36" i="145"/>
  <c r="J32" i="163"/>
  <c r="J38" i="166"/>
  <c r="H26" i="151"/>
  <c r="J31" i="170"/>
  <c r="J45" i="171"/>
  <c r="H46" i="171" s="1"/>
  <c r="E42" i="145"/>
  <c r="G42" i="145" s="1"/>
  <c r="E44" i="145"/>
  <c r="G44" i="145" s="1"/>
  <c r="E46" i="145"/>
  <c r="G46" i="145" s="1"/>
  <c r="E48" i="145"/>
  <c r="G48" i="145" s="1"/>
  <c r="E50" i="145"/>
  <c r="G50" i="145" s="1"/>
  <c r="E52" i="145"/>
  <c r="G52" i="145" s="1"/>
  <c r="H34" i="170"/>
  <c r="H29" i="170" s="1"/>
  <c r="I41" i="165"/>
  <c r="E33" i="108"/>
  <c r="H51" i="191"/>
  <c r="H53" i="191" s="1"/>
  <c r="J32" i="151"/>
  <c r="J25" i="151" s="1"/>
  <c r="J35" i="170"/>
  <c r="C86" i="147"/>
  <c r="C87" i="147" s="1"/>
  <c r="D61" i="108" l="1"/>
  <c r="D62" i="108"/>
  <c r="D58" i="108"/>
  <c r="D56" i="108"/>
  <c r="D60" i="108"/>
  <c r="D43" i="108"/>
  <c r="D59" i="108"/>
  <c r="D57" i="108"/>
  <c r="J24" i="151"/>
  <c r="K27" i="151"/>
  <c r="K30" i="151"/>
  <c r="K33" i="151"/>
  <c r="K29" i="151"/>
  <c r="K28" i="151"/>
  <c r="K34" i="151"/>
  <c r="K31" i="151"/>
  <c r="K26" i="151"/>
  <c r="I39" i="170"/>
  <c r="H28" i="170"/>
  <c r="I40" i="170"/>
  <c r="I41" i="170"/>
  <c r="I42" i="170"/>
  <c r="I35" i="170"/>
  <c r="I31" i="170"/>
  <c r="I30" i="170"/>
  <c r="I38" i="170"/>
  <c r="I32" i="170"/>
  <c r="I33" i="170"/>
  <c r="I37" i="170"/>
  <c r="I36" i="170"/>
  <c r="F50" i="145"/>
  <c r="H50" i="145" s="1"/>
  <c r="E37" i="145"/>
  <c r="C55" i="108"/>
  <c r="C63" i="108"/>
  <c r="G61" i="108"/>
  <c r="G59" i="108"/>
  <c r="G57" i="108"/>
  <c r="G43" i="108"/>
  <c r="I38" i="156"/>
  <c r="I37" i="156"/>
  <c r="I28" i="151"/>
  <c r="E46" i="171"/>
  <c r="J86" i="147"/>
  <c r="I87" i="147"/>
  <c r="G58" i="108"/>
  <c r="H41" i="145"/>
  <c r="D54" i="147"/>
  <c r="I36" i="167"/>
  <c r="H54" i="147"/>
  <c r="F42" i="145"/>
  <c r="H42" i="145" s="1"/>
  <c r="G41" i="145"/>
  <c r="E53" i="145"/>
  <c r="E55" i="145" s="1"/>
  <c r="I34" i="156"/>
  <c r="I33" i="156" s="1"/>
  <c r="H32" i="156"/>
  <c r="K32" i="151"/>
  <c r="I46" i="171"/>
  <c r="H31" i="171"/>
  <c r="J29" i="170"/>
  <c r="K31" i="170" s="1"/>
  <c r="J26" i="165"/>
  <c r="E42" i="108"/>
  <c r="F48" i="145"/>
  <c r="H48" i="145" s="1"/>
  <c r="G54" i="147"/>
  <c r="K25" i="165"/>
  <c r="I88" i="147"/>
  <c r="E31" i="171"/>
  <c r="K41" i="167"/>
  <c r="K40" i="167"/>
  <c r="G62" i="108"/>
  <c r="J41" i="165"/>
  <c r="F63" i="108"/>
  <c r="F55" i="108"/>
  <c r="I34" i="170"/>
  <c r="J31" i="171"/>
  <c r="D31" i="171"/>
  <c r="K30" i="171"/>
  <c r="G31" i="171"/>
  <c r="I54" i="147"/>
  <c r="C54" i="147"/>
  <c r="J53" i="147"/>
  <c r="G46" i="171"/>
  <c r="K45" i="171"/>
  <c r="F46" i="171"/>
  <c r="H25" i="151"/>
  <c r="I26" i="151"/>
  <c r="I31" i="171"/>
  <c r="I33" i="163"/>
  <c r="H33" i="163"/>
  <c r="F33" i="163"/>
  <c r="J33" i="163" s="1"/>
  <c r="K37" i="167"/>
  <c r="G56" i="108"/>
  <c r="K34" i="156"/>
  <c r="K35" i="156"/>
  <c r="K36" i="156"/>
  <c r="D37" i="145"/>
  <c r="F36" i="145"/>
  <c r="F52" i="145"/>
  <c r="H52" i="145" s="1"/>
  <c r="D46" i="171"/>
  <c r="K37" i="156"/>
  <c r="K39" i="167"/>
  <c r="G33" i="163"/>
  <c r="K36" i="167" l="1"/>
  <c r="K25" i="151"/>
  <c r="G55" i="108"/>
  <c r="G63" i="108"/>
  <c r="J46" i="171"/>
  <c r="D55" i="108"/>
  <c r="D63" i="108"/>
  <c r="K33" i="156"/>
  <c r="H24" i="151"/>
  <c r="I29" i="151"/>
  <c r="I25" i="151" s="1"/>
  <c r="I31" i="151"/>
  <c r="I34" i="151"/>
  <c r="I30" i="151"/>
  <c r="I27" i="151"/>
  <c r="I32" i="151"/>
  <c r="K39" i="170"/>
  <c r="K41" i="170"/>
  <c r="K30" i="170"/>
  <c r="K42" i="170"/>
  <c r="J28" i="170"/>
  <c r="K33" i="170"/>
  <c r="K40" i="170"/>
  <c r="K34" i="170"/>
  <c r="K37" i="170"/>
  <c r="K36" i="170"/>
  <c r="K32" i="170"/>
  <c r="K38" i="170"/>
  <c r="K35" i="170"/>
  <c r="I33" i="151"/>
  <c r="E43" i="108"/>
  <c r="E58" i="108"/>
  <c r="E56" i="108"/>
  <c r="E61" i="108"/>
  <c r="E60" i="108"/>
  <c r="E62" i="108"/>
  <c r="E57" i="108"/>
  <c r="E59" i="108"/>
  <c r="I29" i="170"/>
  <c r="K29" i="170" l="1"/>
  <c r="E55" i="108"/>
  <c r="E63" i="108"/>
</calcChain>
</file>

<file path=xl/comments1.xml><?xml version="1.0" encoding="utf-8"?>
<comments xmlns="http://schemas.openxmlformats.org/spreadsheetml/2006/main">
  <authors>
    <author>jrojas</author>
  </authors>
  <commentList>
    <comment ref="E20" authorId="0" shapeId="0">
      <text>
        <r>
          <rPr>
            <b/>
            <sz val="9"/>
            <color indexed="81"/>
            <rFont val="Tahoma"/>
            <family val="2"/>
          </rPr>
          <t xml:space="preserve">Sumatoria de todos los Gastos de consumo final </t>
        </r>
      </text>
    </comment>
    <comment ref="E21" authorId="0" shapeId="0">
      <text>
        <r>
          <rPr>
            <b/>
            <sz val="9"/>
            <color indexed="81"/>
            <rFont val="Tahoma"/>
            <family val="2"/>
          </rPr>
          <t xml:space="preserve">Gasto de Consumo Final Individual y Colectivo del Gobierno general
</t>
        </r>
      </text>
    </comment>
    <comment ref="E22" authorId="0" shapeId="0">
      <text>
        <r>
          <rPr>
            <b/>
            <sz val="9"/>
            <color indexed="81"/>
            <rFont val="Tahoma"/>
            <family val="2"/>
          </rPr>
          <t xml:space="preserve">Gasto de Consumo Final de los Hogares y de las ISFLSH </t>
        </r>
        <r>
          <rPr>
            <sz val="9"/>
            <color indexed="81"/>
            <rFont val="Tahoma"/>
            <family val="2"/>
          </rPr>
          <t xml:space="preserve">
</t>
        </r>
      </text>
    </comment>
    <comment ref="E23" authorId="0" shapeId="0">
      <text>
        <r>
          <rPr>
            <b/>
            <sz val="9"/>
            <color indexed="81"/>
            <rFont val="Tahoma"/>
            <family val="2"/>
          </rPr>
          <t xml:space="preserve">Sumatoria de todos los Gastos de consumo final </t>
        </r>
      </text>
    </comment>
    <comment ref="E24" authorId="0" shapeId="0">
      <text>
        <r>
          <rPr>
            <b/>
            <sz val="9"/>
            <color indexed="81"/>
            <rFont val="Tahoma"/>
            <family val="2"/>
          </rPr>
          <t xml:space="preserve">Gasto de Consumo Final Individual y Colectivo del Gobierno general
</t>
        </r>
      </text>
    </comment>
    <comment ref="E25" authorId="0" shapeId="0">
      <text>
        <r>
          <rPr>
            <b/>
            <sz val="9"/>
            <color indexed="81"/>
            <rFont val="Tahoma"/>
            <family val="2"/>
          </rPr>
          <t xml:space="preserve">Gasto de Consumo Final de los Hogares y de las ISFLSH </t>
        </r>
        <r>
          <rPr>
            <sz val="9"/>
            <color indexed="81"/>
            <rFont val="Tahoma"/>
            <family val="2"/>
          </rPr>
          <t xml:space="preserve">
</t>
        </r>
      </text>
    </comment>
  </commentList>
</comments>
</file>

<file path=xl/sharedStrings.xml><?xml version="1.0" encoding="utf-8"?>
<sst xmlns="http://schemas.openxmlformats.org/spreadsheetml/2006/main" count="1471" uniqueCount="560">
  <si>
    <t>.</t>
  </si>
  <si>
    <t xml:space="preserve"> de las actividades características</t>
  </si>
  <si>
    <t xml:space="preserve"> por</t>
  </si>
  <si>
    <t xml:space="preserve"> Producción </t>
  </si>
  <si>
    <t>Fuente</t>
  </si>
  <si>
    <t xml:space="preserve"> de las actividades características y conexas</t>
  </si>
  <si>
    <t xml:space="preserve"> de las actividades conexas</t>
  </si>
  <si>
    <t>Cuadros de prod, CI, VAB</t>
  </si>
  <si>
    <t>k</t>
  </si>
  <si>
    <t>Corriente(C)/Constante(K)</t>
  </si>
  <si>
    <t xml:space="preserve">Número </t>
  </si>
  <si>
    <t>Título</t>
  </si>
  <si>
    <t xml:space="preserve"> de mercado y no de mercado</t>
  </si>
  <si>
    <t xml:space="preserve"> VAB</t>
  </si>
  <si>
    <t xml:space="preserve"> Gasto de consumo final</t>
  </si>
  <si>
    <t>Cuadros de GCF,CFE</t>
  </si>
  <si>
    <t xml:space="preserve"> de la educación</t>
  </si>
  <si>
    <t xml:space="preserve"> respecto al PIB</t>
  </si>
  <si>
    <t xml:space="preserve"> nacional</t>
  </si>
  <si>
    <t xml:space="preserve"> total de los hogares</t>
  </si>
  <si>
    <t xml:space="preserve"> total del Gobierno general</t>
  </si>
  <si>
    <t xml:space="preserve"> de los hogares en educación</t>
  </si>
  <si>
    <t xml:space="preserve"> del Gobierno general en educación</t>
  </si>
  <si>
    <t xml:space="preserve"> Consumo final efectivo</t>
  </si>
  <si>
    <t xml:space="preserve"> Gasto privado</t>
  </si>
  <si>
    <t xml:space="preserve"> Gasto público</t>
  </si>
  <si>
    <t xml:space="preserve"> Gasto Total</t>
  </si>
  <si>
    <t xml:space="preserve"> Gasto público por alumno</t>
  </si>
  <si>
    <t xml:space="preserve"> Gasto privado por alumno</t>
  </si>
  <si>
    <t xml:space="preserve"> respecto al PIB per cápita</t>
  </si>
  <si>
    <t xml:space="preserve"> respecto al Gasto de consumo final</t>
  </si>
  <si>
    <t xml:space="preserve"> respecto al Consumo final efectivo</t>
  </si>
  <si>
    <t xml:space="preserve">Fuente  </t>
  </si>
  <si>
    <t xml:space="preserve">Elaboración  </t>
  </si>
  <si>
    <t>R</t>
  </si>
  <si>
    <t xml:space="preserve"> alumno</t>
  </si>
  <si>
    <t xml:space="preserve"> tipo de gasto</t>
  </si>
  <si>
    <t xml:space="preserve"> Consumo intermedio</t>
  </si>
  <si>
    <t>Índice</t>
  </si>
  <si>
    <t xml:space="preserve"> 2007-2009.</t>
  </si>
  <si>
    <t>Descripción</t>
  </si>
  <si>
    <r>
      <t>Elaboración</t>
    </r>
    <r>
      <rPr>
        <i/>
        <sz val="9"/>
        <color indexed="8"/>
        <rFont val="Calibri"/>
        <family val="2"/>
      </rPr>
      <t xml:space="preserve">: INEC. </t>
    </r>
  </si>
  <si>
    <t xml:space="preserve"> industrias</t>
  </si>
  <si>
    <t xml:space="preserve"> según</t>
  </si>
  <si>
    <t xml:space="preserve">Fuente:  Banco Central del Ecuador, Cuentas Nacionales. 
                  INEC, Cuentas Satélite de Servicios de Educación. 2007-2009
</t>
  </si>
  <si>
    <t xml:space="preserve">Fuente: INEC, Cuentas Satélite de Servicios de Educación. 2007-2009
</t>
  </si>
  <si>
    <r>
      <rPr>
        <b/>
        <sz val="9"/>
        <color theme="1"/>
        <rFont val="Calibri"/>
        <family val="2"/>
        <scheme val="minor"/>
      </rPr>
      <t xml:space="preserve">Fuente: </t>
    </r>
    <r>
      <rPr>
        <sz val="9"/>
        <color theme="1"/>
        <rFont val="Calibri"/>
        <family val="2"/>
        <scheme val="minor"/>
      </rPr>
      <t xml:space="preserve"> Banco Central del Ecuador, Cuentas Nacionales. 
                  INEC, Cuentas Satélite de Servicios de Educación. 2007-2009
</t>
    </r>
  </si>
  <si>
    <r>
      <rPr>
        <b/>
        <i/>
        <sz val="9"/>
        <color theme="1"/>
        <rFont val="Calibri"/>
        <family val="2"/>
        <scheme val="minor"/>
      </rPr>
      <t>Fuente:</t>
    </r>
    <r>
      <rPr>
        <i/>
        <sz val="9"/>
        <color theme="1"/>
        <rFont val="Calibri"/>
        <family val="2"/>
        <scheme val="minor"/>
      </rPr>
      <t xml:space="preserve"> Ministerio de Educación, Archivo Maestro de Instituciones Educativas (AMIE)
                 INEC, Cuentas Satélite de Servicios de Educación. 2007-2009
</t>
    </r>
  </si>
  <si>
    <r>
      <rPr>
        <b/>
        <i/>
        <sz val="9"/>
        <color theme="1"/>
        <rFont val="Calibri"/>
        <family val="2"/>
        <scheme val="minor"/>
      </rPr>
      <t>Fuente:</t>
    </r>
    <r>
      <rPr>
        <i/>
        <sz val="9"/>
        <color theme="1"/>
        <rFont val="Calibri"/>
        <family val="2"/>
        <scheme val="minor"/>
      </rPr>
      <t xml:space="preserve"> Banco Central del Ecuador, Cuentas Nacionales. 
                 Ministerio de Educación, Archivo Maestro de Instituciones Educativas (AMIE)
                 INEC, Cuentas Satélite de Servicios de Educación. 2007-2009
</t>
    </r>
  </si>
  <si>
    <t>Cuadro N°</t>
  </si>
  <si>
    <t>Contenido</t>
  </si>
  <si>
    <t>Miles de dólares</t>
  </si>
  <si>
    <t xml:space="preserve">Miles de dólares </t>
  </si>
  <si>
    <t>Total</t>
  </si>
  <si>
    <t>Notas:</t>
  </si>
  <si>
    <t>Relación privado/público</t>
  </si>
  <si>
    <r>
      <rPr>
        <b/>
        <sz val="9"/>
        <color rgb="FF5A5A72"/>
        <rFont val="Century Gothic"/>
        <family val="2"/>
      </rPr>
      <t>Elaboración:</t>
    </r>
    <r>
      <rPr>
        <sz val="9"/>
        <color rgb="FF5A5A72"/>
        <rFont val="Century Gothic"/>
        <family val="2"/>
      </rPr>
      <t xml:space="preserve"> INEC.</t>
    </r>
  </si>
  <si>
    <r>
      <rPr>
        <b/>
        <sz val="9"/>
        <color rgb="FF5A5A72"/>
        <rFont val="Century Gothic"/>
        <family val="2"/>
      </rPr>
      <t>Fuente:</t>
    </r>
    <r>
      <rPr>
        <sz val="9"/>
        <color rgb="FF5A5A72"/>
        <rFont val="Century Gothic"/>
        <family val="2"/>
      </rPr>
      <t xml:space="preserve"> INEC, CSE 2007-2019</t>
    </r>
  </si>
  <si>
    <t>Sector Público</t>
  </si>
  <si>
    <t>Sector privado</t>
  </si>
  <si>
    <t>Otras transferencias corrientes</t>
  </si>
  <si>
    <t>Otros ingresos propios</t>
  </si>
  <si>
    <t>Financiamiento hogares</t>
  </si>
  <si>
    <t>Financiamiento gobierno central</t>
  </si>
  <si>
    <t>Financiamiento gobierno local</t>
  </si>
  <si>
    <t>Financiamiento ISFLH</t>
  </si>
  <si>
    <t>Financiamiento total</t>
  </si>
  <si>
    <t>Otras erogaciones</t>
  </si>
  <si>
    <t>Remuneraciones</t>
  </si>
  <si>
    <t>Inversiones de capital</t>
  </si>
  <si>
    <t>Consumo intermedio</t>
  </si>
  <si>
    <t>Inversiones</t>
  </si>
  <si>
    <t>Transferencias</t>
  </si>
  <si>
    <r>
      <rPr>
        <b/>
        <sz val="9"/>
        <color rgb="FF6B6B6B"/>
        <rFont val="Century Gothic"/>
        <family val="2"/>
      </rPr>
      <t>Elaboración:</t>
    </r>
    <r>
      <rPr>
        <sz val="9"/>
        <color rgb="FF6B6B6B"/>
        <rFont val="Century Gothic"/>
        <family val="2"/>
      </rPr>
      <t xml:space="preserve"> INEC.</t>
    </r>
  </si>
  <si>
    <t>Anterior</t>
  </si>
  <si>
    <t>Siguiente</t>
  </si>
  <si>
    <t>3.1.1</t>
  </si>
  <si>
    <t>3.1.2</t>
  </si>
  <si>
    <t>3.1.3</t>
  </si>
  <si>
    <t>3.2.1</t>
  </si>
  <si>
    <t>3.2.2</t>
  </si>
  <si>
    <t>3.2.3</t>
  </si>
  <si>
    <t>Macroindicadores</t>
  </si>
  <si>
    <t>CUADRO N° 1.1</t>
  </si>
  <si>
    <t>CUADRO N° 1.3</t>
  </si>
  <si>
    <t>CUADRO N° 2.1</t>
  </si>
  <si>
    <t>CUADRO N° 2.2</t>
  </si>
  <si>
    <t>CUADRO N° 2.3</t>
  </si>
  <si>
    <t>CUADRO N° 2.4</t>
  </si>
  <si>
    <t>CUADRO N° 2.5</t>
  </si>
  <si>
    <t>CUADRO N° 3.2.1</t>
  </si>
  <si>
    <t>Anexos</t>
  </si>
  <si>
    <t>CUADRO N° 1.2</t>
  </si>
  <si>
    <t>CUADRO N° 3.2.2</t>
  </si>
  <si>
    <t>CUADRO N° 3.2.3</t>
  </si>
  <si>
    <t>CUADRO N° 3.1.3</t>
  </si>
  <si>
    <t>CUADRO N° 3.1.2</t>
  </si>
  <si>
    <t>CUADRO N° 3.1.1</t>
  </si>
  <si>
    <t>Sector público</t>
  </si>
  <si>
    <t>Gastos de consumo intermedio</t>
  </si>
  <si>
    <t>Activos no producidos</t>
  </si>
  <si>
    <t>Otras transferencias</t>
  </si>
  <si>
    <t>Impuestos, tasas, multas</t>
  </si>
  <si>
    <t>CUADRO N° 3.1.4</t>
  </si>
  <si>
    <t>3.1.4</t>
  </si>
  <si>
    <t>3.2.4</t>
  </si>
  <si>
    <t>CUADRO N° 3.2.4</t>
  </si>
  <si>
    <t>Indicadores de financiamiento y gasto según sectores institucionales de cuentas nacionales</t>
  </si>
  <si>
    <r>
      <rPr>
        <b/>
        <sz val="9"/>
        <color theme="1" tint="0.34998626667073579"/>
        <rFont val="Century Gothic"/>
        <family val="2"/>
      </rPr>
      <t xml:space="preserve">Elaboración: </t>
    </r>
    <r>
      <rPr>
        <sz val="9"/>
        <color theme="1" tint="0.34998626667073579"/>
        <rFont val="Century Gothic"/>
        <family val="2"/>
      </rPr>
      <t>INEC</t>
    </r>
  </si>
  <si>
    <t>Servicios de comercio</t>
  </si>
  <si>
    <t>03.01.06</t>
  </si>
  <si>
    <t>Comercio de productos de la salud</t>
  </si>
  <si>
    <t>Infraestructura de la salud</t>
  </si>
  <si>
    <t>03.01.05</t>
  </si>
  <si>
    <t>Construcción de infraestructura hospitalaria</t>
  </si>
  <si>
    <t>Artículos ópticos</t>
  </si>
  <si>
    <t>03.01.04</t>
  </si>
  <si>
    <t>Fabricación de instrumentos de óptica y equipo fotográfico</t>
  </si>
  <si>
    <t>03.01.03</t>
  </si>
  <si>
    <t>Fabricación de equipo médico y quirúrgico y de aparatos ortopédicos</t>
  </si>
  <si>
    <t>Productos farmacéuticos</t>
  </si>
  <si>
    <t>03.01.02</t>
  </si>
  <si>
    <t>Productos químicos inorgánicos</t>
  </si>
  <si>
    <t>03.01.01</t>
  </si>
  <si>
    <t>Servicios de seguros de enfermedad y accidentes</t>
  </si>
  <si>
    <t>02.05.02</t>
  </si>
  <si>
    <t>Actividades de seguros de enfermedad y accidentes privados</t>
  </si>
  <si>
    <t>Servicios de medicina prepagada</t>
  </si>
  <si>
    <t>02.05.01</t>
  </si>
  <si>
    <t>Actividades de servicios de medicina prepagada privados</t>
  </si>
  <si>
    <t>Servicios de instituciones residenciales de salud distintos de los servicios hospitalarios</t>
  </si>
  <si>
    <t>02.04.02</t>
  </si>
  <si>
    <t>Otros servicios de salud humana</t>
  </si>
  <si>
    <t>Otras actividades relacionadas con la salud humana públicos</t>
  </si>
  <si>
    <t>Otros servicios de salud humana n.c.p</t>
  </si>
  <si>
    <t>02.04.03</t>
  </si>
  <si>
    <t>02.04.01</t>
  </si>
  <si>
    <t>Otras actividades relacionadas con la salud humana privados</t>
  </si>
  <si>
    <t>Servicios odontológicos en centros de atención ambulatoria</t>
  </si>
  <si>
    <t>02.03.02</t>
  </si>
  <si>
    <t>Servicios odontológicos</t>
  </si>
  <si>
    <t>Servicios ambulatorios generales y especializados en centros ambulatorios</t>
  </si>
  <si>
    <t>02.02.02</t>
  </si>
  <si>
    <t>Servicios ambulatorios</t>
  </si>
  <si>
    <t>Servicios odontológicos en hospitales y clínicas</t>
  </si>
  <si>
    <t>02.03.01</t>
  </si>
  <si>
    <t>Servicios ambulatorios generales y especializados en hospitales y clínicas</t>
  </si>
  <si>
    <t>02.02.01</t>
  </si>
  <si>
    <t>Servicios con internación en hospitales y clínicas especializados y de especialidades</t>
  </si>
  <si>
    <t>02.01.02</t>
  </si>
  <si>
    <t>Servicios con internación en hospitales y clínicas básicas y generales</t>
  </si>
  <si>
    <t>02.01.01</t>
  </si>
  <si>
    <t>Servicios con internación</t>
  </si>
  <si>
    <t>Actividades de hospitales privados</t>
  </si>
  <si>
    <t>Servicios de administración de la seguridad social obligatoria</t>
  </si>
  <si>
    <t>01.02.01</t>
  </si>
  <si>
    <t>Servicios de administración de planes de seguridad social de afiliación obligatoria</t>
  </si>
  <si>
    <t>Actividades de planes de seguridad social de afiliación obligatoria</t>
  </si>
  <si>
    <t>01.03.01</t>
  </si>
  <si>
    <t>Servicios de salud pública</t>
  </si>
  <si>
    <t xml:space="preserve">Servicios de rectoría y administración de la salud </t>
  </si>
  <si>
    <t>01.01.01</t>
  </si>
  <si>
    <t xml:space="preserve">Servicios de rectoría y administración de servicios de la salud </t>
  </si>
  <si>
    <t>Regulación de las actividades de organismos que prestan servicios de salud</t>
  </si>
  <si>
    <t>Correspondencia de industrias y productos de la salud que conforman las Cuentas Satélite de Salud</t>
  </si>
  <si>
    <t>Formación bruta de capital fijo</t>
  </si>
  <si>
    <t>Remuneración de los empleados</t>
  </si>
  <si>
    <t>Indicadores de financiamiento y gasto según niveles de atención</t>
  </si>
  <si>
    <t>Según niveles y subniveles del Sistema Nacional de Salud</t>
  </si>
  <si>
    <t>Según el Sistema de Cuentas de Salud (SHA 2011)</t>
  </si>
  <si>
    <t>Compras del gobierno en nombre de los hogares</t>
  </si>
  <si>
    <t>Otros gastos</t>
  </si>
  <si>
    <t>Transferencias desde el gobierno</t>
  </si>
  <si>
    <t>Gasto de hogares en medicina prepagada, seguros e insumos médicos</t>
  </si>
  <si>
    <t>FBCF de la salud</t>
  </si>
  <si>
    <t>FBCF de la salud / PIB</t>
  </si>
  <si>
    <t>Financiamiento de los Fondos de la Seguridad Social</t>
  </si>
  <si>
    <t xml:space="preserve">Rectoría y administración de la salud </t>
  </si>
  <si>
    <t>Administración de la seguridad social obligatoria</t>
  </si>
  <si>
    <t>Salud pública</t>
  </si>
  <si>
    <t>Internación en hospitales y clínicas básicas y generales</t>
  </si>
  <si>
    <t>Internación en hospitales y clínicas especializados y de especialidades</t>
  </si>
  <si>
    <t>Ambulatorios generales y especializados en hospitales y clínicas</t>
  </si>
  <si>
    <t>Ambulatorios generales y especializados en centros ambulatorios</t>
  </si>
  <si>
    <t>Odontológicos en hospitales y clínicas</t>
  </si>
  <si>
    <t>Odontológicos en centros de atención ambulatoria</t>
  </si>
  <si>
    <t>Comadronas, enfermeros, fisioterapéutas y paramédicos</t>
  </si>
  <si>
    <t>Instituciones residenciales de salud distintos de los servicios hospitalarios</t>
  </si>
  <si>
    <t>Sector Privado</t>
  </si>
  <si>
    <t>Consumo del gobierno en nombre de los hogares</t>
  </si>
  <si>
    <t>Agente de financiamiento</t>
  </si>
  <si>
    <t>Financiamiento de los hogares</t>
  </si>
  <si>
    <t>Transferencia corriente del gobierno general</t>
  </si>
  <si>
    <t>Contribuciones sociales efectivas de los empleadores</t>
  </si>
  <si>
    <t>Formación bruta de capital</t>
  </si>
  <si>
    <r>
      <rPr>
        <b/>
        <sz val="9"/>
        <color rgb="FF5A5A72"/>
        <rFont val="Century Gothic"/>
        <family val="2"/>
      </rPr>
      <t>Nota:</t>
    </r>
    <r>
      <rPr>
        <sz val="9"/>
        <color rgb="FF5A5A72"/>
        <rFont val="Century Gothic"/>
        <family val="2"/>
      </rPr>
      <t xml:space="preserve"> El Sistema Nacional de Salud es establecido por el MSP mediante Reglamento para establecer la tipología de establecimientos de salud del Sistema Nacional de Salud publicado en Registro Oficial Nro. 248.</t>
    </r>
  </si>
  <si>
    <t>Primer nivel de atención</t>
  </si>
  <si>
    <t>Puestos de salud</t>
  </si>
  <si>
    <t>Consultorios generales</t>
  </si>
  <si>
    <t>Segundo nivel de atención</t>
  </si>
  <si>
    <t>Centros de especialidades</t>
  </si>
  <si>
    <t>Hospitales del día</t>
  </si>
  <si>
    <t>Hospitales básicos</t>
  </si>
  <si>
    <t>Hospitales generales</t>
  </si>
  <si>
    <t>Tercer nivel de atención</t>
  </si>
  <si>
    <t>Centros especializados</t>
  </si>
  <si>
    <t>Hospitales especializados</t>
  </si>
  <si>
    <t>Hospitales de especialidades</t>
  </si>
  <si>
    <t>Instituciones de investigación, control y promoción de la salud</t>
  </si>
  <si>
    <t>Programas de vacunación COVID-19</t>
  </si>
  <si>
    <t>Establecimientos de atención residencial</t>
  </si>
  <si>
    <t>Establecimientos de asistencia social residenciales a la salud</t>
  </si>
  <si>
    <t>Consultorios de especialidades</t>
  </si>
  <si>
    <t>Centros de atención ambulatoria en salud mental</t>
  </si>
  <si>
    <t>Otros servicios de apoyo a la salud</t>
  </si>
  <si>
    <t>Otros establecimientos de apoyo a la salud</t>
  </si>
  <si>
    <t>Relación de las industrias de CSS con los niveles y subniveles de atención del SNS</t>
  </si>
  <si>
    <t>Industrias de la CSS</t>
  </si>
  <si>
    <t>Niveles del SNS</t>
  </si>
  <si>
    <t>Subniveles del SNS</t>
  </si>
  <si>
    <t>Regulación de las actividades de salud*</t>
  </si>
  <si>
    <t>Instituciones de rectoría, administración y programas de salud</t>
  </si>
  <si>
    <t>Instituciones de rectoria y administración de la salud</t>
  </si>
  <si>
    <t>Planes de seguridad social obligatoria</t>
  </si>
  <si>
    <t>Actividades de servicios médicos y odontológicos ambulatorios</t>
  </si>
  <si>
    <t>Centros de salud A, B y C</t>
  </si>
  <si>
    <t>Centros de salud en centros de privación de libertad</t>
  </si>
  <si>
    <t xml:space="preserve">Centros de salud en el trabajo </t>
  </si>
  <si>
    <t>Actividades de hospitales</t>
  </si>
  <si>
    <t>Establecimientos de laboratorios, radiología e imagen</t>
  </si>
  <si>
    <t>Estableciminetos de bancos de sangre, tejidos y células</t>
  </si>
  <si>
    <t>Cuadro N° 4.1</t>
  </si>
  <si>
    <t>Actividades de servicios médicos y odontológicos ambulatorios públicos</t>
  </si>
  <si>
    <t>Actividades de seguros de enfermedad y accidentes públicos</t>
  </si>
  <si>
    <t>Servicios de medicina prepagada y seguros de enfermedad y accidentes</t>
  </si>
  <si>
    <t>Productos farmacéuticos y químicos</t>
  </si>
  <si>
    <t>Actividades de servicios médicos y odontológicos ambulatorios privadosprivado</t>
  </si>
  <si>
    <t>Código</t>
  </si>
  <si>
    <t>Industria (nivel 1)</t>
  </si>
  <si>
    <t>Producto (nivel 1)</t>
  </si>
  <si>
    <t>Producto (nivel 2)</t>
  </si>
  <si>
    <r>
      <rPr>
        <b/>
        <sz val="11"/>
        <color rgb="FF5A5A72"/>
        <rFont val="Century Gothic"/>
        <family val="2"/>
      </rPr>
      <t>*Nota:</t>
    </r>
    <r>
      <rPr>
        <sz val="11"/>
        <color rgb="FF5A5A72"/>
        <rFont val="Century Gothic"/>
        <family val="2"/>
      </rPr>
      <t xml:space="preserve"> La industria de regulación de las actividades de salud pública abarca las instituciones de rectoría, administración y programas de salud y regulación de planes de seguridad social</t>
    </r>
  </si>
  <si>
    <t>GNS/PIB</t>
  </si>
  <si>
    <t>Consultorios generales y centros de salud en el trabajo</t>
  </si>
  <si>
    <t>Centros de salud A y B</t>
  </si>
  <si>
    <t>1.1</t>
  </si>
  <si>
    <t>1.2</t>
  </si>
  <si>
    <t>1.3</t>
  </si>
  <si>
    <t>2.1</t>
  </si>
  <si>
    <t>2.2</t>
  </si>
  <si>
    <t>2.3</t>
  </si>
  <si>
    <t>2.4</t>
  </si>
  <si>
    <t>2.5</t>
  </si>
  <si>
    <t>3.1</t>
  </si>
  <si>
    <t>3.2</t>
  </si>
  <si>
    <t>4.1</t>
  </si>
  <si>
    <t>4.2</t>
  </si>
  <si>
    <r>
      <rPr>
        <b/>
        <sz val="9"/>
        <color rgb="FF5A5A72"/>
        <rFont val="Century Gothic"/>
        <family val="2"/>
      </rPr>
      <t>Fuente:</t>
    </r>
    <r>
      <rPr>
        <sz val="9"/>
        <color rgb="FF5A5A72"/>
        <rFont val="Century Gothic"/>
        <family val="2"/>
      </rPr>
      <t xml:space="preserve"> INEC, CSS 2007-2022</t>
    </r>
  </si>
  <si>
    <t>3.01</t>
  </si>
  <si>
    <t>2.01</t>
  </si>
  <si>
    <t>2.02</t>
  </si>
  <si>
    <t>2.03</t>
  </si>
  <si>
    <t>3.02</t>
  </si>
  <si>
    <t>1.01</t>
  </si>
  <si>
    <t>2.04</t>
  </si>
  <si>
    <t>Servicios proporcionados por comadronas. enfermeros. fisioterapéutas y paramédicos</t>
  </si>
  <si>
    <t>6.02</t>
  </si>
  <si>
    <t>2.05</t>
  </si>
  <si>
    <t>6.03</t>
  </si>
  <si>
    <t>6.01</t>
  </si>
  <si>
    <t>3.04</t>
  </si>
  <si>
    <t>4.01</t>
  </si>
  <si>
    <t>4.02</t>
  </si>
  <si>
    <t>1.02</t>
  </si>
  <si>
    <t>11.01</t>
  </si>
  <si>
    <t>3.03</t>
  </si>
  <si>
    <t>10.01</t>
  </si>
  <si>
    <t>8.01</t>
  </si>
  <si>
    <t>Aparatos médicos. ortopédicos y ópticos</t>
  </si>
  <si>
    <t>9.01</t>
  </si>
  <si>
    <t>7.01</t>
  </si>
  <si>
    <t>Fabricación de productos químicos. farmacéuticos y medicamentos</t>
  </si>
  <si>
    <t>Aparatos médicos. quirúrgicos y aparatos ortopédicos</t>
  </si>
  <si>
    <t>5.01</t>
  </si>
  <si>
    <t>5.02</t>
  </si>
  <si>
    <t>1.03</t>
  </si>
  <si>
    <t>*Incluye: Formación Bruta de Capital  + Objetos valiosos + Adquisición menos disposiciones de activos no financieros no producidos +Variaciones de existencias</t>
  </si>
  <si>
    <t>* No incluye variaciones de existencias ni adquisición menos disposiciones de activos no financieros no producidos.</t>
  </si>
  <si>
    <t>Se excluyen de esta publicación los indicadores y tablas que utilizan para su cálculo el PIB y sus componentes a precios constantes. Esto se debe al cambio de año base implementado por el BCE. Los valores constantes se incluirán una vez que se realice el cambio de año base de las Cuentas Satélite de Salud.</t>
  </si>
  <si>
    <t xml:space="preserve"> Formación bruta de capital fijo Público</t>
  </si>
  <si>
    <t xml:space="preserve"> Formación bruta de capital fijo privado</t>
  </si>
  <si>
    <t xml:space="preserve"> FBCF de instituciones características</t>
  </si>
  <si>
    <t xml:space="preserve"> FBCF de instituciones conexas</t>
  </si>
  <si>
    <t xml:space="preserve"> Formación bruta de capital fijo total*</t>
  </si>
  <si>
    <t xml:space="preserve">Instituciones de rectoría y administración del Instituto de Seguridad Social de la Policía Nacional </t>
  </si>
  <si>
    <t xml:space="preserve">Instituciones de rectoría y administración de la salud </t>
  </si>
  <si>
    <t xml:space="preserve">Hospitales de salud mental </t>
  </si>
  <si>
    <t>Indicadores de gasto en insumos médicos</t>
  </si>
  <si>
    <t>Gasto de insumos médicos según productos (nivel 2)</t>
  </si>
  <si>
    <t>4.3</t>
  </si>
  <si>
    <t>Productos</t>
  </si>
  <si>
    <r>
      <rPr>
        <b/>
        <sz val="9"/>
        <color theme="1" tint="0.34998626667073579"/>
        <rFont val="Century Gothic"/>
        <family val="2"/>
      </rPr>
      <t>Nota:</t>
    </r>
    <r>
      <rPr>
        <sz val="9"/>
        <color theme="1" tint="0.34998626667073579"/>
        <rFont val="Century Gothic"/>
        <family val="2"/>
      </rPr>
      <t xml:space="preserve"> Otros sector público* incluye instituciones de FFAA, Policía Nacional, y GAD's</t>
    </r>
  </si>
  <si>
    <t>Cuadro N° 4.2</t>
  </si>
  <si>
    <t>Gasto en medicamentos según niveles y sub niveles de SNS</t>
  </si>
  <si>
    <t>Primer Nivel</t>
  </si>
  <si>
    <t>Segundo Nivel</t>
  </si>
  <si>
    <t>Tercer Nivel</t>
  </si>
  <si>
    <t>5.1</t>
  </si>
  <si>
    <t>Cuadro N° 4.3</t>
  </si>
  <si>
    <r>
      <rPr>
        <b/>
        <sz val="10"/>
        <color rgb="FF595959"/>
        <rFont val="Century Gothic"/>
        <family val="2"/>
      </rPr>
      <t>Nota:</t>
    </r>
    <r>
      <rPr>
        <sz val="10"/>
        <color rgb="FF595959"/>
        <rFont val="Century Gothic"/>
        <family val="2"/>
      </rPr>
      <t xml:space="preserve"> Otros sector público incluye instituciones de FFAA, Policía Nacional y GAD's</t>
    </r>
  </si>
  <si>
    <t>Gasto Nacional en Salud según sector público y privado respecto del PIB
Período 2007-2024</t>
  </si>
  <si>
    <r>
      <rPr>
        <b/>
        <sz val="9"/>
        <color rgb="FF5A5A72"/>
        <rFont val="Century Gothic"/>
        <family val="2"/>
      </rPr>
      <t>Fuente:</t>
    </r>
    <r>
      <rPr>
        <sz val="9"/>
        <color rgb="FF5A5A72"/>
        <rFont val="Century Gothic"/>
        <family val="2"/>
      </rPr>
      <t xml:space="preserve"> INEC, CSS 2007-2024; Banco Central del Ecuador (BCE), Cuentas Nacionales 2007-2024.</t>
    </r>
  </si>
  <si>
    <t>Gasto Nacional en Salud (miles de dólares) según sector público y privado respecto del PIB. Período 2007-2024</t>
  </si>
  <si>
    <t>Composición del Gasto Nacional en Salud según sector público y privado
Período 2007-2024</t>
  </si>
  <si>
    <r>
      <rPr>
        <b/>
        <sz val="9"/>
        <color rgb="FF5A5A72"/>
        <rFont val="Century Gothic"/>
        <family val="2"/>
      </rPr>
      <t>Fuente:</t>
    </r>
    <r>
      <rPr>
        <sz val="9"/>
        <color rgb="FF5A5A72"/>
        <rFont val="Century Gothic"/>
        <family val="2"/>
      </rPr>
      <t xml:space="preserve"> INEC, CSS 2007-2024</t>
    </r>
  </si>
  <si>
    <t>Composición del Gasto Nacional en Salud (miles de dólares) según sector público y privado. Período 2007-2024</t>
  </si>
  <si>
    <t>Formación bruta de capital fijo (FBCF) de la salud según sector público y privado 
Período 2007-2024</t>
  </si>
  <si>
    <r>
      <rPr>
        <b/>
        <sz val="9"/>
        <color rgb="FF5A5A72"/>
        <rFont val="Century Gothic"/>
        <family val="2"/>
      </rPr>
      <t>Nota:</t>
    </r>
    <r>
      <rPr>
        <sz val="9"/>
        <color rgb="FF5A5A72"/>
        <rFont val="Century Gothic"/>
        <family val="2"/>
      </rPr>
      <t xml:space="preserve"> Datos PIB (BCE) año 2016 cifra semidefinitiva y datos 2017-2024 cifra provisional.</t>
    </r>
  </si>
  <si>
    <t>Participación de la formación bruta de capital fijo (FBCF) de la salud (miles de dólares) respecto al PIB. Período 2007-2024</t>
  </si>
  <si>
    <t>Financiamiento de los servicios característicos de la salud según sectores institucionales
Período 2007-2024</t>
  </si>
  <si>
    <t>Evolución del financiamiento de los servicios de salud (miles de dólares) según sector público y privado. Período 2007-2024</t>
  </si>
  <si>
    <t>Financiamiento de los servicios característicos y conexos de la salud por tipos de ingreso según agentes de financiamiento
Año 2024</t>
  </si>
  <si>
    <t>Financiamiento de los servicios característicos de salud (miles de dólares) por tipos de ingreso. Año 2024</t>
  </si>
  <si>
    <t>Financiamiento de los servicios característicos de salud (miles de dólares) por tipos de ingreso según agentes de financiamiento. Año 2024.</t>
  </si>
  <si>
    <t>Erogaciones de los servicios característicos de la salud según sectores institucionales
Período 2007-2024</t>
  </si>
  <si>
    <t>Erogaciones de los servicios característicos de la salud según sectores institucionales (miles de dólares) según sector y su relación. Período 2007-2024.</t>
  </si>
  <si>
    <t>Erogaciones de los servicios característicos y conexos de la salud por tipos de gasto según unidades institucionales
Año 2024</t>
  </si>
  <si>
    <t>Estructura de las erogaciones de los servicios característicos de salud (miles de dólares) según tipos de gastos. Año 2024</t>
  </si>
  <si>
    <t>Estructura de las erogaciones de los servicios característicos de salud (miles de dólares) según sector y tipos de gastos. Año 2024</t>
  </si>
  <si>
    <r>
      <rPr>
        <b/>
        <sz val="9"/>
        <color rgb="FF6B6B6B"/>
        <rFont val="Century Gothic"/>
        <family val="2"/>
      </rPr>
      <t>Fuente:</t>
    </r>
    <r>
      <rPr>
        <sz val="9"/>
        <color rgb="FF6B6B6B"/>
        <rFont val="Century Gothic"/>
        <family val="2"/>
      </rPr>
      <t xml:space="preserve"> INEC, CSS 2007-2024</t>
    </r>
  </si>
  <si>
    <t>Financiamiento de la producción de las actividades características de la salud
Año 2024</t>
  </si>
  <si>
    <t>Estructura del financiamiento de la producción de actividades características de salud (miles de dólares) según sectores institucionales. Año 2024</t>
  </si>
  <si>
    <t>Erogaciones de los servicios característicos de la salud según sector público y niveles de atención del Sistema Nacional de Salud
Período 2007-2024</t>
  </si>
  <si>
    <t>Estructura de las erogaciones de los servicios característicos de salud (miles de dólares) según sector público y niveles de atención del Sistema Nacional de Salud. Años 2023 y 2024</t>
  </si>
  <si>
    <t>Erogaciones de los servicios característicos de salud (miles de dólares) de segundo nivel de atención. Período 2007-2024</t>
  </si>
  <si>
    <t>Erogaciones de los servicios característicos de salud (miles de dólares) según primer nivel de atención. Período 2007-2024</t>
  </si>
  <si>
    <t>Erogaciones de los servicios característicos de salud (miles de dólares) de tercer nivel de atención. Período 2007-2024</t>
  </si>
  <si>
    <t>Erogaciones de los servicios característicos de salud (miles de dólares) de instituciones de rectoría, administración, programas de salud pública y establecimientos de atención residencial. Período 2007-2024.</t>
  </si>
  <si>
    <t>Erogaciones de los servicios característicos de la salud según sector privado y niveles de atención del Sistema Nacional de Salud
Período 2007-2024</t>
  </si>
  <si>
    <t>Estructura de las erogaciones de los servicios característicos de salud (miles de dólares) según sector privado y niveles de atención del Sistema Nacional de Salud. Años 2023 y 2024</t>
  </si>
  <si>
    <t>Erogaciones de los servicios característicos de la salud (miles de dólares) del primer nivel de atención. Período 2007-2024</t>
  </si>
  <si>
    <t>Erogaciones de los servicios característicos de salud (miles de dólares) del segundo nivel de atención. Período 2007-2024</t>
  </si>
  <si>
    <t>Erogaciones de los servicios característicos de salud (miles de dólares) del tercer nivel de atención. Período 2007-2024</t>
  </si>
  <si>
    <t>Erogaciones de los servicios característicos de salud (miles de dólares) según servicios de apoyo a la salud. Período 2007-2024</t>
  </si>
  <si>
    <t>Erogaciones de los servicios característicos de la salud por tipos de gasto según sector público y niveles de atención del Sistema Nacional de Salud
Año 2024</t>
  </si>
  <si>
    <t>Erogaciones de los servicios característicos de la salud por tipos de gasto según sector privado y niveles de atención del Sistema Nacional de Salud
Año 2024</t>
  </si>
  <si>
    <t>Estructura de las erogaciones de los servicios característicos de salud (miles de dólares) según sector privado y tipos de gastos. Año 2024</t>
  </si>
  <si>
    <t>Erogaciones de los servicios característicos de la salud según sector público y Sistema de Cuentas de Salud (SHA 2011)
Período 2007-2024</t>
  </si>
  <si>
    <t>Estructura de las erogaciones de los servicios característicos de la salud (miles de dólares) según sector público y Sistema de Cuentas de Salud (SHA 2011). Años 2023 y 2024</t>
  </si>
  <si>
    <t>Erogaciones de los servicios característicos de la salud (miles de dólares) según sector público y actividades hospitalarias. Período 2007-2024</t>
  </si>
  <si>
    <t>Erogaciones de los servicios característicos de la salud (miles de dólares) según sector público y actividades médicas y odontológico ambulatorios. Período 2007-2024</t>
  </si>
  <si>
    <t>Erogaciones de los servicios característicos de la salud (miles de dólares) según otros servicios a la salud. Período 2007-2024</t>
  </si>
  <si>
    <t>Erogaciones de los servicios característicos de la salud según sector privado y Sistema de Cuentas de Salud (SHA 2011)
Período 2007-2024</t>
  </si>
  <si>
    <t>Estructura de las erogaciones de los servicios característicos de salud (miles de dólares) según sector privado y Sistema de Cuentas de Salud (SHA 2011). Años 2023 y 2024</t>
  </si>
  <si>
    <t>Erogaciones de los servicios característicos de la salud (miles de dólares) según sector privado y actividades hospitalarias. Período 2007-2024</t>
  </si>
  <si>
    <t>Erogaciones de los servicios característicos de la salud (miles de dólares) según sector privado y actividades médicas y odontológico ambulatorios. Período 2007-2024</t>
  </si>
  <si>
    <t>Erogaciones de los servicios característicos de la salud por tipos de gasto según sector público y Sistema de Cuentas de Salud (SHA 2011)
Año 2024</t>
  </si>
  <si>
    <t>Erogaciones de los servicios característicos de la salud por tipos de gasto según sector privado y Sistema de Cuentas de Salud (SHA 2011)
Año 2024</t>
  </si>
  <si>
    <t>2024 (%)</t>
  </si>
  <si>
    <t>Tercer Nivel
Años 2023 y 2024</t>
  </si>
  <si>
    <t>Gasto en medicamentos según sector de la salud y niveles de SNS  
Año 2024</t>
  </si>
  <si>
    <t>2024 (USD)</t>
  </si>
  <si>
    <r>
      <rPr>
        <b/>
        <sz val="9"/>
        <color theme="1" tint="0.34998626667073579"/>
        <rFont val="Century Gothic"/>
        <family val="2"/>
      </rPr>
      <t>Fuente:</t>
    </r>
    <r>
      <rPr>
        <sz val="9"/>
        <color theme="1" tint="0.34998626667073579"/>
        <rFont val="Century Gothic"/>
        <family val="2"/>
      </rPr>
      <t xml:space="preserve"> INEC, CSS 2022-2024</t>
    </r>
  </si>
  <si>
    <t>Fuente: INEC. CSS 2007-2024</t>
  </si>
  <si>
    <r>
      <rPr>
        <b/>
        <sz val="9"/>
        <color rgb="FF6E6E7C"/>
        <rFont val="Century Gothic"/>
        <family val="2"/>
      </rPr>
      <t xml:space="preserve">Nota: </t>
    </r>
    <r>
      <rPr>
        <sz val="9"/>
        <color rgb="FF6E6E7C"/>
        <rFont val="Century Gothic"/>
        <family val="2"/>
      </rPr>
      <t xml:space="preserve">Datos PIB (BCE) año 2016 cifra semidefinitiva y datos 2017-2024 cifra provisional.                                                                                                              
</t>
    </r>
  </si>
  <si>
    <t>Gasto Nacional en Salud según sector público y privado respecto del PIB 2007-2024</t>
  </si>
  <si>
    <t>Composición del Gasto Nacional en Salud según sector público y privado 2007-2024</t>
  </si>
  <si>
    <t>Formación bruta de capital fijo de la salud (FBCF) según sector público y privado 2007-2024</t>
  </si>
  <si>
    <t>Financiamiento de los servicios característicos de la salud según sectores institucionales 2007-2024</t>
  </si>
  <si>
    <t>Financiamiento de los servicios característicos y conexos de la salud por tipos de ingreso según agentes de financiamiento 2024</t>
  </si>
  <si>
    <t>Erogaciones de los servicios característicos de la salud según sectores institucionales 2007-2024</t>
  </si>
  <si>
    <t>Erogaciones de los servicios característicos de la salud por tipos de gasto según unidades institucionales 2024</t>
  </si>
  <si>
    <t>Financiamiento de la producción de las actividades características de la salud 2024</t>
  </si>
  <si>
    <t>Erogaciones de los servicios característicos de la salud según sector público y niveles de atención 2007-2024</t>
  </si>
  <si>
    <t>Erogaciones de los servicios característicos de la salud según sector privado y niveles de atención 2007-2024</t>
  </si>
  <si>
    <t>Erogaciones de los servicios característicos de la salud por tipos de gasto según sector público y niveles de atención 2024</t>
  </si>
  <si>
    <t>Erogaciones de los servicios característicos de la salud por tipos de gasto según sector privado y niveles de atención 2024</t>
  </si>
  <si>
    <t>Erogaciones de los servicios característicos de la salud según sector público y clasificación SHA 2007-2024</t>
  </si>
  <si>
    <t>Erogaciones de los servicios característicos de la salud según sector privado y clasificación SHA 2007-2024</t>
  </si>
  <si>
    <t>Erogaciones de los servicios característicos de la salud por tipos de gasto según sector público y clasificación SHA 2024</t>
  </si>
  <si>
    <t>Erogaciones de los servicios característicos de la salud por tipos de gasto según sector privado y clasificación SHA 2024</t>
  </si>
  <si>
    <t>Gasto en medicamentos según sector de la salud y niveles de SNS  Año 2024</t>
  </si>
  <si>
    <t>Gasto en medicamentos según niveles y sub niveles de Sistema Nacional de Salud, 2023 y 2024</t>
  </si>
  <si>
    <t>Formación bruta de capital fijo (FBCF) de los servicios característicos de la salud (miles de dólares) según sector público y privado. Período 2007-2024.</t>
  </si>
  <si>
    <t>La suma de valores en los gráficos puede no coincidir con el total debido a redondeos.</t>
  </si>
  <si>
    <t>Gasto de insumos médicos según productos (nivel 2)
Años 2022 - 2024</t>
  </si>
  <si>
    <t>Años 2022 - 2024</t>
  </si>
  <si>
    <t>Primer Nivel
Años 2022 - 2024</t>
  </si>
  <si>
    <t>Segundo Nivel
Años 2022 - 2024</t>
  </si>
  <si>
    <t>Estructura de las erogaciones de los servicios característicos de salud (miles de dólares) según tipos de gastos. Año 2024.</t>
  </si>
  <si>
    <t>Estructura de las erogaciones de los servicios característicos de la salud (miles de dólares) según tipos de gastos. Año 2024</t>
  </si>
  <si>
    <r>
      <rPr>
        <b/>
        <sz val="9"/>
        <color rgb="FF5A5A72"/>
        <rFont val="Century Gothic"/>
        <family val="2"/>
      </rPr>
      <t>Fuente:</t>
    </r>
    <r>
      <rPr>
        <sz val="9"/>
        <color rgb="FF5A5A72"/>
        <rFont val="Century Gothic"/>
        <family val="2"/>
      </rPr>
      <t xml:space="preserve"> INEC, CSS 2007-2024.</t>
    </r>
  </si>
  <si>
    <t>Estructura de las erogaciones de los servicios característicos de salud (miles de dólares) según sector público y tipos de gastos. Año 2024</t>
  </si>
  <si>
    <t>Estructura de las erogaciones de los servicios característicos de la salud (miles de dólares) según sector privado y tipos de gastos. Año 2024</t>
  </si>
  <si>
    <t>La Formación Bruta de Capital que forma parte del Gasto Nacional en Salud tuvo una actualización, al incluir en su cálculo a "la adquisición menos disposiciones de activos no financieros no producidos". La actualización se homologa para toda la serie 2007-2024.</t>
  </si>
  <si>
    <r>
      <rPr>
        <b/>
        <sz val="9"/>
        <color rgb="FF5A5A72"/>
        <rFont val="Century Gothic"/>
        <family val="2"/>
      </rPr>
      <t>Nota:</t>
    </r>
    <r>
      <rPr>
        <sz val="9"/>
        <color rgb="FF5A5A72"/>
        <rFont val="Century Gothic"/>
        <family val="2"/>
      </rPr>
      <t xml:space="preserve"> La Formación Bruta de Capital que forma parte del Gasto Nacional en Salud tuvo una actualización, al incluir en su cálculo a "la adquisición menos disposiciones de activos no financieros no producidos". La actualización se homologa para toda la serie 2007-2024.</t>
    </r>
  </si>
  <si>
    <t>Gasto de consumo final</t>
  </si>
  <si>
    <t>Sector privado</t>
  </si>
  <si>
    <t>Gobierno central</t>
  </si>
  <si>
    <t>Gobierno local</t>
  </si>
  <si>
    <t>Fondos de la Seguridad Social</t>
  </si>
  <si>
    <t>Formación Bruta de Capital*</t>
  </si>
  <si>
    <t>Transferencias a los servicios de salud</t>
  </si>
  <si>
    <t>Gasto Nacional en Salud</t>
  </si>
  <si>
    <t>Sector Público</t>
  </si>
  <si>
    <t>PIB</t>
  </si>
  <si>
    <t>Fondos de seguridad social</t>
  </si>
  <si>
    <t>Sociedades no financieras características</t>
  </si>
  <si>
    <t>Hogares Productores</t>
  </si>
  <si>
    <t>Instituciones sin fines de lucro que sirven a los hogares</t>
  </si>
  <si>
    <t>Total financiamiento</t>
  </si>
  <si>
    <t>Instituciones de servicios de salud privada</t>
  </si>
  <si>
    <t>&gt; Ministerio de Salud Pública</t>
  </si>
  <si>
    <t>&gt; Instituciones del resto del gobierno central</t>
  </si>
  <si>
    <t>Instituciones de servicios de salud de los GAD</t>
  </si>
  <si>
    <t>&gt; IESS - Seguro General de Salud Individual y Familiar</t>
  </si>
  <si>
    <t>&gt; IESS - Seguro Social Campesino</t>
  </si>
  <si>
    <t>&gt; ISSPOL</t>
  </si>
  <si>
    <t>&gt; ISSFA</t>
  </si>
  <si>
    <t>Hogares productores</t>
  </si>
  <si>
    <t>Instituciones de servicios de salud de hogares productores</t>
  </si>
  <si>
    <t>Instituciones de salud sin fines de lucro</t>
  </si>
  <si>
    <t>Productores servicios conexos</t>
  </si>
  <si>
    <t>Total</t>
  </si>
  <si>
    <t>Total erogaciones</t>
  </si>
  <si>
    <t>Hospitales de sociedades no financieras</t>
  </si>
  <si>
    <t>Establecimientos residenciales de sociedades no financieras</t>
  </si>
  <si>
    <t>Centros ambulatorios de sociedades no financieras</t>
  </si>
  <si>
    <t>Establecimientos de servicios auxiliares de sociedades no financieras</t>
  </si>
  <si>
    <t>Hospitales del Ministerio de Salud Pública</t>
  </si>
  <si>
    <t>Centros ambulatorios del Ministerio de Salud Pública</t>
  </si>
  <si>
    <t>Instituciones de rectoría y administración del Ministerio de Salud Pública</t>
  </si>
  <si>
    <t>Instituciones de investigación, control y promoción de la salud adscritas al Ministerio de Salud Pública</t>
  </si>
  <si>
    <t>Hospitales de la Policía Nacional</t>
  </si>
  <si>
    <t>Centros ambulatorios de la Policía Nacional</t>
  </si>
  <si>
    <t>Instituciones de rectoría y administración de la Policía Nacional</t>
  </si>
  <si>
    <t>Hospitales de las Fuerzas Armadas</t>
  </si>
  <si>
    <t>Centros ambulatorios de las Fuerzas Armadas</t>
  </si>
  <si>
    <t>Instituciones de rectoría y administración de las Fuerzas Armadas</t>
  </si>
  <si>
    <t>Demás instituciones del sector público</t>
  </si>
  <si>
    <t>Hospitales de los Gobiernos Autónomos Descentralizados Municipales</t>
  </si>
  <si>
    <t>Centros ambulatorios de los Gobiernos Autónomos Descentralizados Municipales</t>
  </si>
  <si>
    <t>Instituciones de rectoría y administración de los Gobiernos Autónomos Descentralizados Municipales</t>
  </si>
  <si>
    <t>Centros ambulatorios de los Gobiernos  Autónomos Descentralizados Provinciales</t>
  </si>
  <si>
    <t>Hospitales del Instituto Ecuatoriano de Seguridad Social</t>
  </si>
  <si>
    <t>Centros ambulatorios del Instituto Ecuatoriano de Seguridad Social</t>
  </si>
  <si>
    <t>Instituciones de rectoría y administración del Instituto Ecuatoriano de Seguridad Social</t>
  </si>
  <si>
    <t>Instituciones de rectoría y administración del Instituto de Seguridad Social de las Fuerzas Armadas</t>
  </si>
  <si>
    <t>Centros ambulatorios de hogares productores</t>
  </si>
  <si>
    <t>Hospitales de instituciones sin fines de lucro que sirven a los hogares</t>
  </si>
  <si>
    <t>Centros ambulatorios de instituciones sin fines de lucro que sirven a los hogares</t>
  </si>
  <si>
    <t>Establecimientos de servicios auxiliares de instituciones sin fines de lucro que sirven a los hogares</t>
  </si>
  <si>
    <t>Servicios de administración de la seguridad social obligatoria</t>
  </si>
  <si>
    <t>Servicios de salud pública</t>
  </si>
  <si>
    <t>Servicios con internación en hospitales y clínicas básicas y generales</t>
  </si>
  <si>
    <t>Servicios con internación en hospitales y clínicas especializados y de especialidades</t>
  </si>
  <si>
    <t>Servicios ambulatorios generales y especializados en hospitales y clínicas</t>
  </si>
  <si>
    <t>Servicios ambulatorios generales y especializados en centros ambulatorios</t>
  </si>
  <si>
    <t>Servicios odontológicos en hospitales y clínicas</t>
  </si>
  <si>
    <t>Servicios odontológicos en centros de atención ambulatoria</t>
  </si>
  <si>
    <t>Servicios proporcionados por comadronas, enfermeros, fisioterapéutas y paramédicos</t>
  </si>
  <si>
    <t>Servicios de instituciones residenciales de salud distintos de los servicios hospitalarios</t>
  </si>
  <si>
    <t>Otros servicios de salud humana n.c.p</t>
  </si>
  <si>
    <t>Primer nivel de atención</t>
  </si>
  <si>
    <t>Puestos de salud</t>
  </si>
  <si>
    <t>Consultorios generales</t>
  </si>
  <si>
    <t>Centros de salud A</t>
  </si>
  <si>
    <t>Centros de salud B</t>
  </si>
  <si>
    <t>Centros de salud C</t>
  </si>
  <si>
    <t>Centros de salud en el trabajo</t>
  </si>
  <si>
    <t>Segundo nivel de atención</t>
  </si>
  <si>
    <t>Centros de especialidades</t>
  </si>
  <si>
    <t>Hospitales del día</t>
  </si>
  <si>
    <t>Hospitales básicos</t>
  </si>
  <si>
    <t>Hospitales generales</t>
  </si>
  <si>
    <t>Tercer nivel de atención</t>
  </si>
  <si>
    <t>Centros especializados</t>
  </si>
  <si>
    <t>Hospitales especializados</t>
  </si>
  <si>
    <t>Hospitales de especialidades</t>
  </si>
  <si>
    <t>Instituciones de rectoría, administración y programas de salud pública</t>
  </si>
  <si>
    <t>Instituciones de investigación, control y promoción de la salud</t>
  </si>
  <si>
    <t>Programas de vacunación COVID-19</t>
  </si>
  <si>
    <t>Establecimientos de atención residencial</t>
  </si>
  <si>
    <t>Establecimientos de asistencia social residenciales a la salud</t>
  </si>
  <si>
    <t>Sector Privado</t>
  </si>
  <si>
    <t>Consultorios de especialidades</t>
  </si>
  <si>
    <t>Centros de atención ambulatoria en salud mental</t>
  </si>
  <si>
    <t>Otros servicios de apoyo a la salud</t>
  </si>
  <si>
    <t>Establecimientos de laboratorios, radíología e imagen</t>
  </si>
  <si>
    <t>Establecimientos de bancos de sangre, tejidos y células</t>
  </si>
  <si>
    <t>Otros establecimientos de apoyo a la salud</t>
  </si>
  <si>
    <t>Atención de larga duración residencial</t>
  </si>
  <si>
    <t>Consultorios  médicos</t>
  </si>
  <si>
    <t>Centros  de salud ambulatoria</t>
  </si>
  <si>
    <t>Proveedores de atención preventiva</t>
  </si>
  <si>
    <t>Agencias gubernamentales de administración del sistema de salud</t>
  </si>
  <si>
    <t>Agencias de administración de seguros sociales</t>
  </si>
  <si>
    <t>Establecimientos residenciales de salud mental y adicciones</t>
  </si>
  <si>
    <t>Otros establecimientos residenciales de salud de larga duración</t>
  </si>
  <si>
    <t>Consultorios  odontológicos</t>
  </si>
  <si>
    <t>Otros profesionales de la salud</t>
  </si>
  <si>
    <t>Proveedores de transporte de pacientes y rescate de emergencias</t>
  </si>
  <si>
    <t>Laboratorios médicos y de diagnóstico</t>
  </si>
  <si>
    <t>Otros proveedores de servicios auxiliares</t>
  </si>
  <si>
    <t>Producto</t>
  </si>
  <si>
    <t>2022</t>
  </si>
  <si>
    <t>2023</t>
  </si>
  <si>
    <t>2024</t>
  </si>
  <si>
    <t>2022 (%)</t>
  </si>
  <si>
    <t>2023 (%)</t>
  </si>
  <si>
    <t>2024 (%)</t>
  </si>
  <si>
    <t>Actividades de centros ambulatorios del sector privado</t>
  </si>
  <si>
    <t>Actividades de centros ambulatorios del sector público (IESS)</t>
  </si>
  <si>
    <t>Actividades de centros ambulatorios del sector público (MSP)</t>
  </si>
  <si>
    <t>Actividades de centros ambulatorios del sector público (otros sector público)</t>
  </si>
  <si>
    <t>Actividades de hospitales privados</t>
  </si>
  <si>
    <t>Actividades de hospitales públicos (IESS)</t>
  </si>
  <si>
    <t>Actividades de hospitales públicos (MSP)</t>
  </si>
  <si>
    <t>Actividades de hospitales públicos (otros sector público)</t>
  </si>
  <si>
    <t>Actividades de planes de seguridad social de afiliación obligatoria</t>
  </si>
  <si>
    <t>Actividades de salud pública, vacunación COVID</t>
  </si>
  <si>
    <t>Otras actividades relacionadas con la salud humana privados</t>
  </si>
  <si>
    <t>Otras actividades relacionadas con la salud humana públicos</t>
  </si>
  <si>
    <t>Regulación de las actividades de organismos que prestan servicios de salud</t>
  </si>
  <si>
    <t>Sector público</t>
  </si>
  <si>
    <t>Sector público IESS</t>
  </si>
  <si>
    <t>Sector público MSP</t>
  </si>
  <si>
    <t>Otros sector público</t>
  </si>
  <si>
    <t>Otros Indicadores</t>
  </si>
  <si>
    <t>6.1</t>
  </si>
  <si>
    <t>6.2</t>
  </si>
  <si>
    <t>CUADRO N° 5.1</t>
  </si>
  <si>
    <t>Cuadro N° 6.1</t>
  </si>
  <si>
    <t>CUADRO N° 6.2</t>
  </si>
  <si>
    <t>Financiamiento y erogaciones  de los servicios característicos de la salud según sector público  y privado
Período 2007-2024</t>
  </si>
  <si>
    <t>Erogaciones - Público</t>
  </si>
  <si>
    <t>Financiamiento - Privado</t>
  </si>
  <si>
    <t>Erogaciones - Privado</t>
  </si>
  <si>
    <t>Erogaciones de los servicios característicos de la salud (miles de dólares) según sector público y privado. Período 2007-2024</t>
  </si>
  <si>
    <t>Financiamiento de los servicios característicos de la salud (miles de dólares) según sector público y privado. Período 2007-2024</t>
  </si>
  <si>
    <t>Evolución de financiamiento y erogación según sector en actividades características</t>
  </si>
  <si>
    <t>Financiamiento - Público</t>
  </si>
  <si>
    <t>Cuadro N° 5.2</t>
  </si>
  <si>
    <t>Monto por derivaciones de pacientes del sector público al privado según valores facturados y pagados</t>
  </si>
  <si>
    <t>Valor facturado - Ministerio de Salud Púlica (MSP)</t>
  </si>
  <si>
    <t>Valor pagado - Ministerio de Salud Púlica (MSP)</t>
  </si>
  <si>
    <t>IESS</t>
  </si>
  <si>
    <t>Valor facturado</t>
  </si>
  <si>
    <t>Valor pagado</t>
  </si>
  <si>
    <t>MSP</t>
  </si>
  <si>
    <t>Valor facturado vs Valor pagado - Derivaciones IESS 
Años 2022 - 2024</t>
  </si>
  <si>
    <t>Valor facturado vs Valor pagado - Derivaciones MSP
Años 2022 - 2024</t>
  </si>
  <si>
    <t>Valor facturado* - Instituto Ecuatoriano de Seguridad Social (IESS)</t>
  </si>
  <si>
    <t>Valor pagado** - Instituto Ecuatoriano de Seguridad Social (IESS)</t>
  </si>
  <si>
    <r>
      <rPr>
        <b/>
        <sz val="9"/>
        <color theme="1" tint="0.34998626667073579"/>
        <rFont val="Century Gothic"/>
        <family val="2"/>
      </rPr>
      <t xml:space="preserve">Notas:
</t>
    </r>
    <r>
      <rPr>
        <sz val="9"/>
        <color theme="1" tint="0.34998626667073579"/>
        <rFont val="Century Gothic"/>
        <family val="2"/>
      </rPr>
      <t>Valor facturado*: Es el monto que el prestador externo cobra al IESS o MSP por la atención brindada a un paciente.
Valor pagado**: Es el monto que el IESS o el MSP efectivamente paga al prestador externo por esa atención derivada</t>
    </r>
  </si>
  <si>
    <r>
      <rPr>
        <b/>
        <sz val="9"/>
        <color theme="1" tint="0.34998626667073579"/>
        <rFont val="Century Gothic"/>
        <family val="2"/>
      </rPr>
      <t>Fuente:</t>
    </r>
    <r>
      <rPr>
        <sz val="9"/>
        <color theme="1" tint="0.34998626667073579"/>
        <rFont val="Century Gothic"/>
        <family val="2"/>
      </rPr>
      <t xml:space="preserve"> MSP
                  INEC, CSS 2022-2024</t>
    </r>
  </si>
  <si>
    <t xml:space="preserve">Millones de dólares </t>
  </si>
  <si>
    <t>5.2</t>
  </si>
  <si>
    <t>Derivaciones de pacientes del sector público al privado según valores facturados y pagados 2022-2024</t>
  </si>
  <si>
    <t xml:space="preserve">Los resultados de las CSS 2022 y 2023 son semidefinitivos,mientras que los resultados del año 2024 son provisionales.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</si>
</sst>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 #,##0.00_ ;_ * \-#,##0.00_ ;_ * &quot;-&quot;??_ ;_ @_ "/>
    <numFmt numFmtId="164" formatCode="_(* #,##0_);_(* \(#,##0\);_(* &quot;-&quot;??_);_(@_)"/>
    <numFmt numFmtId="165" formatCode="_ * #,##0_ ;_ * \-#,##0_ ;_ * &quot;-&quot;??_ ;_ @_ "/>
    <numFmt numFmtId="166" formatCode="0.0%"/>
    <numFmt numFmtId="167" formatCode="#,##0.0"/>
    <numFmt numFmtId="168" formatCode="_(* #,##0.0_);_(* \(#,##0.0\);_(* &quot;-&quot;??_);_(@_)"/>
  </numFmts>
  <fonts count="129" x14ac:knownFonts="1">
    <font>
      <sz val="11"/>
      <color theme="1"/>
      <name val="Calibri"/>
      <family val="2"/>
      <scheme val="minor"/>
    </font>
    <font>
      <sz val="11"/>
      <color rgb="FF0000FF"/>
      <name val="Calibri"/>
      <family val="2"/>
      <scheme val="minor"/>
    </font>
    <font>
      <b/>
      <sz val="9"/>
      <color theme="1"/>
      <name val="Calibri"/>
      <family val="2"/>
      <scheme val="minor"/>
    </font>
    <font>
      <sz val="11"/>
      <color theme="1"/>
      <name val="Calibri"/>
      <family val="2"/>
    </font>
    <font>
      <b/>
      <sz val="11"/>
      <color theme="1"/>
      <name val="Calibri"/>
      <family val="2"/>
      <scheme val="minor"/>
    </font>
    <font>
      <sz val="11"/>
      <color theme="1"/>
      <name val="Calibri"/>
      <family val="2"/>
      <scheme val="minor"/>
    </font>
    <font>
      <b/>
      <sz val="11"/>
      <color rgb="FF0000FF"/>
      <name val="Calibri"/>
      <family val="2"/>
      <scheme val="minor"/>
    </font>
    <font>
      <b/>
      <i/>
      <sz val="9"/>
      <color theme="1"/>
      <name val="Calibri"/>
      <family val="2"/>
      <scheme val="minor"/>
    </font>
    <font>
      <sz val="9"/>
      <color theme="1"/>
      <name val="Calibri"/>
      <family val="2"/>
      <scheme val="minor"/>
    </font>
    <font>
      <i/>
      <sz val="9"/>
      <color theme="1"/>
      <name val="Calibri"/>
      <family val="2"/>
      <scheme val="minor"/>
    </font>
    <font>
      <b/>
      <sz val="12"/>
      <color rgb="FF646482"/>
      <name val="Century Gothic"/>
      <family val="2"/>
    </font>
    <font>
      <sz val="12"/>
      <color rgb="FF64647C"/>
      <name val="Century Gothic"/>
      <family val="2"/>
    </font>
    <font>
      <sz val="11"/>
      <color rgb="FF5A5A72"/>
      <name val="Calibri"/>
      <family val="2"/>
      <scheme val="minor"/>
    </font>
    <font>
      <sz val="10"/>
      <color rgb="FF5A5A72"/>
      <name val="Calibri"/>
      <family val="2"/>
      <scheme val="minor"/>
    </font>
    <font>
      <b/>
      <sz val="10"/>
      <color rgb="FF5A5A72"/>
      <name val="Century Gothic"/>
      <family val="2"/>
    </font>
    <font>
      <sz val="11"/>
      <color rgb="FFFF0000"/>
      <name val="Calibri"/>
      <family val="2"/>
      <scheme val="minor"/>
    </font>
    <font>
      <b/>
      <i/>
      <sz val="14"/>
      <color rgb="FF595959"/>
      <name val="Century Gothic"/>
      <family val="2"/>
    </font>
    <font>
      <sz val="11"/>
      <color theme="1" tint="0.34998626667073579"/>
      <name val="Calibri"/>
      <family val="2"/>
      <scheme val="minor"/>
    </font>
    <font>
      <b/>
      <sz val="12"/>
      <color rgb="FFC00000"/>
      <name val="Calibri"/>
      <family val="2"/>
      <scheme val="minor"/>
    </font>
    <font>
      <sz val="9"/>
      <color rgb="FF5A5A72"/>
      <name val="Century Gothic"/>
      <family val="2"/>
    </font>
    <font>
      <b/>
      <sz val="12"/>
      <color rgb="FF5A5A72"/>
      <name val="Century Gothic"/>
      <family val="2"/>
    </font>
    <font>
      <b/>
      <i/>
      <sz val="16"/>
      <color rgb="FF595959"/>
      <name val="Century Gothic"/>
      <family val="2"/>
    </font>
    <font>
      <b/>
      <i/>
      <sz val="18"/>
      <color rgb="FF595959"/>
      <name val="Century Gothic"/>
      <family val="2"/>
    </font>
    <font>
      <sz val="11"/>
      <color rgb="FFFF0000"/>
      <name val="Calibri"/>
      <family val="2"/>
    </font>
    <font>
      <b/>
      <sz val="11"/>
      <color rgb="FF5A5A72"/>
      <name val="Century Gothic"/>
      <family val="2"/>
    </font>
    <font>
      <sz val="12"/>
      <color rgb="FF5A5A72"/>
      <name val="Century Gothic"/>
      <family val="2"/>
    </font>
    <font>
      <b/>
      <sz val="14"/>
      <color rgb="FF5A5A72"/>
      <name val="Century Gothic"/>
      <family val="2"/>
    </font>
    <font>
      <sz val="11"/>
      <color theme="0"/>
      <name val="Calibri"/>
      <family val="2"/>
      <scheme val="minor"/>
    </font>
    <font>
      <sz val="9"/>
      <color rgb="FF6E6E7C"/>
      <name val="Century Gothic"/>
      <family val="2"/>
    </font>
    <font>
      <sz val="9"/>
      <color theme="0"/>
      <name val="Century Gothic"/>
      <family val="2"/>
    </font>
    <font>
      <b/>
      <i/>
      <sz val="9"/>
      <color rgb="FF5A5A72"/>
      <name val="Calibri"/>
      <family val="2"/>
      <scheme val="minor"/>
    </font>
    <font>
      <b/>
      <u/>
      <sz val="18"/>
      <color rgb="FF5A5A72"/>
      <name val="Calibri"/>
      <family val="2"/>
      <scheme val="minor"/>
    </font>
    <font>
      <sz val="18"/>
      <color rgb="FF5A5A72"/>
      <name val="Calibri"/>
      <family val="2"/>
      <scheme val="minor"/>
    </font>
    <font>
      <i/>
      <sz val="9"/>
      <color theme="0"/>
      <name val="Century Gothic"/>
      <family val="2"/>
    </font>
    <font>
      <sz val="11"/>
      <color rgb="FF5A5A72"/>
      <name val="Century Gothic"/>
      <family val="2"/>
    </font>
    <font>
      <i/>
      <sz val="9"/>
      <color rgb="FFC00000"/>
      <name val="Century Gothic"/>
      <family val="2"/>
    </font>
    <font>
      <sz val="11"/>
      <color rgb="FFC00000"/>
      <name val="Calibri"/>
      <family val="2"/>
      <scheme val="minor"/>
    </font>
    <font>
      <i/>
      <sz val="9"/>
      <color theme="1"/>
      <name val="Century Gothic"/>
      <family val="2"/>
    </font>
    <font>
      <i/>
      <sz val="9"/>
      <color rgb="FF5A5A72"/>
      <name val="Century Gothic"/>
      <family val="2"/>
    </font>
    <font>
      <i/>
      <sz val="9"/>
      <color rgb="FFFF0000"/>
      <name val="Century Gothic"/>
      <family val="2"/>
    </font>
    <font>
      <sz val="11"/>
      <color theme="0"/>
      <name val="Calibri"/>
      <family val="2"/>
    </font>
    <font>
      <i/>
      <sz val="10"/>
      <color theme="1"/>
      <name val="Arial Narrow"/>
      <family val="2"/>
    </font>
    <font>
      <sz val="10"/>
      <color theme="1"/>
      <name val="Arial Narrow"/>
      <family val="2"/>
    </font>
    <font>
      <i/>
      <sz val="10"/>
      <color theme="0"/>
      <name val="Arial Narrow"/>
      <family val="2"/>
    </font>
    <font>
      <sz val="10"/>
      <color theme="0"/>
      <name val="Arial Narrow"/>
      <family val="2"/>
    </font>
    <font>
      <b/>
      <sz val="10"/>
      <color theme="1"/>
      <name val="Calibri"/>
      <family val="2"/>
      <scheme val="minor"/>
    </font>
    <font>
      <sz val="9"/>
      <color rgb="FFFF0000"/>
      <name val="Century Gothic"/>
      <family val="2"/>
    </font>
    <font>
      <i/>
      <sz val="11"/>
      <color rgb="FF5A5A72"/>
      <name val="Century Gothic"/>
      <family val="2"/>
    </font>
    <font>
      <i/>
      <sz val="9"/>
      <color rgb="FFFF0000"/>
      <name val="Calibri"/>
      <family val="2"/>
      <scheme val="minor"/>
    </font>
    <font>
      <i/>
      <sz val="9"/>
      <color rgb="FF5A5A72"/>
      <name val="Calibri"/>
      <family val="2"/>
      <scheme val="minor"/>
    </font>
    <font>
      <sz val="9"/>
      <color theme="1"/>
      <name val="Century Gothic"/>
      <family val="2"/>
    </font>
    <font>
      <sz val="10"/>
      <color theme="1"/>
      <name val="Century Gothic"/>
      <family val="2"/>
    </font>
    <font>
      <sz val="11"/>
      <color theme="0"/>
      <name val="Century Gothic"/>
      <family val="2"/>
    </font>
    <font>
      <b/>
      <sz val="11"/>
      <color rgb="FFFF0000"/>
      <name val="Century Gothic"/>
      <family val="2"/>
    </font>
    <font>
      <b/>
      <sz val="14"/>
      <color rgb="FFFF0000"/>
      <name val="Century Gothic"/>
      <family val="2"/>
    </font>
    <font>
      <b/>
      <sz val="11"/>
      <color rgb="FF646482"/>
      <name val="Century Gothic"/>
      <family val="2"/>
    </font>
    <font>
      <sz val="11"/>
      <color rgb="FF646482"/>
      <name val="Century Gothic"/>
      <family val="2"/>
    </font>
    <font>
      <b/>
      <i/>
      <sz val="14"/>
      <color rgb="FF5A5A72"/>
      <name val="Century Gothic"/>
      <family val="2"/>
    </font>
    <font>
      <sz val="12"/>
      <color theme="1"/>
      <name val="Arial Narrow"/>
      <family val="2"/>
    </font>
    <font>
      <sz val="12"/>
      <color theme="0"/>
      <name val="Arial Narrow"/>
      <family val="2"/>
    </font>
    <font>
      <sz val="11"/>
      <color theme="1"/>
      <name val="Century Gothic"/>
      <family val="2"/>
    </font>
    <font>
      <b/>
      <sz val="11"/>
      <color theme="1"/>
      <name val="Century Gothic"/>
      <family val="2"/>
    </font>
    <font>
      <b/>
      <sz val="11"/>
      <color theme="1"/>
      <name val="Arial Narrow"/>
      <family val="2"/>
    </font>
    <font>
      <sz val="11"/>
      <color theme="1"/>
      <name val="Arial Narrow"/>
      <family val="2"/>
    </font>
    <font>
      <sz val="11"/>
      <color theme="0"/>
      <name val="Arial Narrow"/>
      <family val="2"/>
    </font>
    <font>
      <b/>
      <sz val="11"/>
      <color theme="0"/>
      <name val="Arial Narrow"/>
      <family val="2"/>
    </font>
    <font>
      <sz val="14"/>
      <color theme="1"/>
      <name val="Arial Narrow"/>
      <family val="2"/>
    </font>
    <font>
      <b/>
      <sz val="12"/>
      <color theme="0"/>
      <name val="Arial Narrow"/>
      <family val="2"/>
    </font>
    <font>
      <sz val="14"/>
      <color theme="0"/>
      <name val="Arial Narrow"/>
      <family val="2"/>
    </font>
    <font>
      <b/>
      <u/>
      <sz val="11"/>
      <color rgb="FF5A5A72"/>
      <name val="Century Gothic"/>
      <family val="2"/>
    </font>
    <font>
      <sz val="11"/>
      <color rgb="FFFF0000"/>
      <name val="Century Gothic"/>
      <family val="2"/>
    </font>
    <font>
      <u/>
      <sz val="11"/>
      <color rgb="FF5A5A72"/>
      <name val="Calibri"/>
      <family val="2"/>
      <scheme val="minor"/>
    </font>
    <font>
      <b/>
      <sz val="11"/>
      <color theme="0"/>
      <name val="Calibri"/>
      <family val="2"/>
      <scheme val="minor"/>
    </font>
    <font>
      <sz val="9"/>
      <color rgb="FF6B6B6B"/>
      <name val="Century Gothic"/>
      <family val="2"/>
    </font>
    <font>
      <b/>
      <sz val="11"/>
      <color theme="1"/>
      <name val="Calibri"/>
      <family val="2"/>
    </font>
    <font>
      <b/>
      <sz val="9"/>
      <color rgb="FF646480"/>
      <name val="Century Gothic"/>
      <family val="2"/>
    </font>
    <font>
      <sz val="9"/>
      <color rgb="FF646480"/>
      <name val="Century Gothic"/>
      <family val="2"/>
    </font>
    <font>
      <b/>
      <sz val="9"/>
      <color theme="0"/>
      <name val="Century Gothic"/>
      <family val="2"/>
    </font>
    <font>
      <sz val="11"/>
      <color rgb="FF6E6E7C"/>
      <name val="Century Gothic"/>
      <family val="2"/>
    </font>
    <font>
      <b/>
      <sz val="11"/>
      <color rgb="FF6E6E7C"/>
      <name val="Century Gothic"/>
      <family val="2"/>
    </font>
    <font>
      <b/>
      <sz val="10"/>
      <color theme="0"/>
      <name val="Arial Narrow"/>
      <family val="2"/>
    </font>
    <font>
      <b/>
      <sz val="14"/>
      <color theme="0"/>
      <name val="Century Gothic"/>
      <family val="2"/>
    </font>
    <font>
      <sz val="10"/>
      <color theme="7" tint="-0.249977111117893"/>
      <name val="Century Gothic"/>
      <family val="2"/>
    </font>
    <font>
      <sz val="11"/>
      <color theme="7" tint="-0.249977111117893"/>
      <name val="Calibri"/>
      <family val="2"/>
    </font>
    <font>
      <sz val="10"/>
      <color theme="7" tint="-0.249977111117893"/>
      <name val="Calibri"/>
      <family val="2"/>
      <scheme val="minor"/>
    </font>
    <font>
      <sz val="11"/>
      <color theme="7" tint="-0.249977111117893"/>
      <name val="Calibri"/>
      <family val="2"/>
      <scheme val="minor"/>
    </font>
    <font>
      <b/>
      <sz val="14"/>
      <color theme="1"/>
      <name val="Century Gothic"/>
      <family val="2"/>
    </font>
    <font>
      <b/>
      <sz val="10"/>
      <color theme="1"/>
      <name val="Arial Narrow"/>
      <family val="2"/>
    </font>
    <font>
      <sz val="10"/>
      <color theme="1"/>
      <name val="Calibri"/>
      <family val="2"/>
      <scheme val="minor"/>
    </font>
    <font>
      <sz val="11"/>
      <color theme="1"/>
      <name val="Calibri"/>
      <family val="2"/>
    </font>
    <font>
      <sz val="9"/>
      <color theme="7" tint="-0.249977111117893"/>
      <name val="Century Gothic"/>
      <family val="2"/>
    </font>
    <font>
      <b/>
      <u/>
      <sz val="18"/>
      <color rgb="FF64647C"/>
      <name val="Calibri"/>
      <family val="2"/>
      <scheme val="minor"/>
    </font>
    <font>
      <b/>
      <sz val="10"/>
      <color theme="1"/>
      <name val="Century Gothic"/>
      <family val="2"/>
    </font>
    <font>
      <sz val="10"/>
      <color theme="0"/>
      <name val="Calibri"/>
      <family val="2"/>
      <scheme val="minor"/>
    </font>
    <font>
      <b/>
      <i/>
      <sz val="10"/>
      <color theme="0"/>
      <name val="Century Gothic"/>
      <family val="2"/>
    </font>
    <font>
      <sz val="11"/>
      <color rgb="FF64647C"/>
      <name val="Century Gothic"/>
      <family val="2"/>
    </font>
    <font>
      <b/>
      <sz val="11"/>
      <color rgb="FF64647C"/>
      <name val="Century Gothic"/>
      <family val="2"/>
    </font>
    <font>
      <b/>
      <i/>
      <sz val="12"/>
      <color theme="1"/>
      <name val="Arial Narrow"/>
      <family val="2"/>
    </font>
    <font>
      <b/>
      <sz val="12"/>
      <color theme="1"/>
      <name val="Arial Narrow"/>
      <family val="2"/>
    </font>
    <font>
      <sz val="10"/>
      <color theme="0"/>
      <name val="Century Gothic"/>
      <family val="2"/>
    </font>
    <font>
      <b/>
      <sz val="9"/>
      <color theme="1"/>
      <name val="Century Gothic"/>
      <family val="2"/>
    </font>
    <font>
      <sz val="8"/>
      <color theme="0"/>
      <name val="Arial Narrow"/>
      <family val="2"/>
    </font>
    <font>
      <b/>
      <sz val="18"/>
      <color rgb="FF5A5A72"/>
      <name val="Calibri"/>
      <family val="2"/>
      <scheme val="minor"/>
    </font>
    <font>
      <sz val="9"/>
      <color theme="1" tint="0.34998626667073579"/>
      <name val="Century Gothic"/>
      <family val="2"/>
    </font>
    <font>
      <u/>
      <sz val="11"/>
      <color theme="1" tint="0.34998626667073579"/>
      <name val="Century Gothic"/>
      <family val="2"/>
    </font>
    <font>
      <b/>
      <sz val="16"/>
      <color theme="1" tint="0.34998626667073579"/>
      <name val="Century Gothic"/>
      <family val="2"/>
    </font>
    <font>
      <b/>
      <sz val="12"/>
      <color rgb="FF64647C"/>
      <name val="Century Gothic"/>
      <family val="2"/>
    </font>
    <font>
      <b/>
      <sz val="12"/>
      <color theme="1" tint="0.34998626667073579"/>
      <name val="Century Gothic"/>
      <family val="2"/>
    </font>
    <font>
      <sz val="11"/>
      <color theme="1" tint="0.34998626667073579"/>
      <name val="Century Gothic"/>
      <family val="2"/>
    </font>
    <font>
      <b/>
      <sz val="12"/>
      <color theme="0"/>
      <name val="Century Gothic"/>
      <family val="2"/>
    </font>
    <font>
      <b/>
      <sz val="11"/>
      <color theme="0"/>
      <name val="Century Gothic"/>
      <family val="2"/>
    </font>
    <font>
      <b/>
      <sz val="12"/>
      <color rgb="FFFF0000"/>
      <name val="Century Gothic"/>
      <family val="2"/>
    </font>
    <font>
      <b/>
      <sz val="14"/>
      <color rgb="FF646482"/>
      <name val="Century Gothic"/>
      <family val="2"/>
    </font>
    <font>
      <b/>
      <sz val="8"/>
      <color theme="0"/>
      <name val="Century Gothic"/>
      <family val="2"/>
    </font>
    <font>
      <sz val="8"/>
      <color theme="0"/>
      <name val="Century Gothic"/>
      <family val="2"/>
    </font>
    <font>
      <b/>
      <sz val="12"/>
      <color theme="1"/>
      <name val="Century Gothic"/>
      <family val="2"/>
    </font>
    <font>
      <sz val="8"/>
      <color theme="1"/>
      <name val="Century Gothic"/>
      <family val="2"/>
    </font>
    <font>
      <sz val="10"/>
      <color rgb="FF595959"/>
      <name val="Century Gothic"/>
      <family val="2"/>
    </font>
    <font>
      <b/>
      <sz val="10"/>
      <color rgb="FF646482"/>
      <name val="Century Gothic"/>
      <family val="2"/>
    </font>
    <font>
      <sz val="10"/>
      <color rgb="FF64647C"/>
      <name val="Century Gothic"/>
      <family val="2"/>
    </font>
    <font>
      <b/>
      <sz val="14"/>
      <color theme="1" tint="0.34998626667073579"/>
      <name val="Century Gothic"/>
      <family val="2"/>
    </font>
    <font>
      <i/>
      <sz val="9"/>
      <color indexed="8"/>
      <name val="Calibri"/>
      <family val="2"/>
    </font>
    <font>
      <b/>
      <sz val="9"/>
      <color rgb="FF5A5A72"/>
      <name val="Century Gothic"/>
      <family val="2"/>
    </font>
    <font>
      <b/>
      <sz val="9"/>
      <color rgb="FF6B6B6B"/>
      <name val="Century Gothic"/>
      <family val="2"/>
    </font>
    <font>
      <b/>
      <sz val="9"/>
      <color theme="1" tint="0.34998626667073579"/>
      <name val="Century Gothic"/>
      <family val="2"/>
    </font>
    <font>
      <b/>
      <sz val="10"/>
      <color rgb="FF595959"/>
      <name val="Century Gothic"/>
      <family val="2"/>
    </font>
    <font>
      <b/>
      <sz val="9"/>
      <color rgb="FF6E6E7C"/>
      <name val="Century Gothic"/>
      <family val="2"/>
    </font>
    <font>
      <b/>
      <sz val="9"/>
      <color indexed="81"/>
      <name val="Tahoma"/>
      <family val="2"/>
    </font>
    <font>
      <sz val="9"/>
      <color indexed="81"/>
      <name val="Tahoma"/>
      <family val="2"/>
    </font>
  </fonts>
  <fills count="1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9"/>
        <bgColor indexed="64"/>
      </patternFill>
    </fill>
    <fill>
      <patternFill patternType="solid">
        <fgColor rgb="FFFFC000"/>
        <bgColor indexed="64"/>
      </patternFill>
    </fill>
    <fill>
      <patternFill patternType="solid">
        <fgColor theme="5" tint="-0.249977111117893"/>
        <bgColor indexed="64"/>
      </patternFill>
    </fill>
    <fill>
      <patternFill patternType="solid">
        <fgColor theme="4"/>
        <bgColor indexed="64"/>
      </patternFill>
    </fill>
    <fill>
      <patternFill patternType="solid">
        <fgColor theme="6"/>
        <bgColor indexed="64"/>
      </patternFill>
    </fill>
    <fill>
      <patternFill patternType="solid">
        <fgColor rgb="FFFF0000"/>
        <bgColor indexed="64"/>
      </patternFill>
    </fill>
    <fill>
      <patternFill patternType="solid">
        <fgColor rgb="FFDAEEF3"/>
        <bgColor indexed="64"/>
      </patternFill>
    </fill>
    <fill>
      <patternFill patternType="solid">
        <fgColor theme="0"/>
        <bgColor indexed="64"/>
      </patternFill>
    </fill>
    <fill>
      <patternFill patternType="solid">
        <fgColor rgb="FFEBF6F9"/>
        <bgColor indexed="64"/>
      </patternFill>
    </fill>
  </fills>
  <borders count="38">
    <border>
      <left/>
      <right/>
      <top/>
      <bottom/>
      <diagonal/>
    </border>
    <border>
      <left/>
      <right/>
      <top style="medium">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rgb="FF33CCFF"/>
      </left>
      <right style="thin">
        <color rgb="FF33CCFF"/>
      </right>
      <top style="thin">
        <color rgb="FF33CCFF"/>
      </top>
      <bottom style="thin">
        <color rgb="FF33CCFF"/>
      </bottom>
      <diagonal/>
    </border>
    <border>
      <left style="thin">
        <color rgb="FF3ED6F4"/>
      </left>
      <right style="thin">
        <color rgb="FF3ED6F4"/>
      </right>
      <top style="thin">
        <color rgb="FF3ED6F4"/>
      </top>
      <bottom style="thin">
        <color rgb="FF3ED6F4"/>
      </bottom>
      <diagonal/>
    </border>
    <border>
      <left style="thin">
        <color rgb="FF47CFFF"/>
      </left>
      <right style="thin">
        <color rgb="FF47CFFF"/>
      </right>
      <top style="thin">
        <color rgb="FF47CFFF"/>
      </top>
      <bottom style="thin">
        <color rgb="FF47CFFF"/>
      </bottom>
      <diagonal/>
    </border>
    <border>
      <left style="thin">
        <color rgb="FF47CFFF"/>
      </left>
      <right/>
      <top style="thin">
        <color rgb="FF47CFFF"/>
      </top>
      <bottom/>
      <diagonal/>
    </border>
    <border>
      <left/>
      <right style="thin">
        <color rgb="FF33CCFF"/>
      </right>
      <top style="thin">
        <color rgb="FF33CCFF"/>
      </top>
      <bottom style="thin">
        <color rgb="FF33CCFF"/>
      </bottom>
      <diagonal/>
    </border>
    <border>
      <left style="thin">
        <color rgb="FF47CFFF"/>
      </left>
      <right style="thin">
        <color rgb="FF47CFFF"/>
      </right>
      <top style="thin">
        <color rgb="FF47CFFF"/>
      </top>
      <bottom/>
      <diagonal/>
    </border>
    <border>
      <left style="thin">
        <color rgb="FF47CFFF"/>
      </left>
      <right style="thin">
        <color rgb="FF47CFFF"/>
      </right>
      <top/>
      <bottom style="thin">
        <color rgb="FF47CFFF"/>
      </bottom>
      <diagonal/>
    </border>
    <border>
      <left style="thin">
        <color rgb="FF47CFFF"/>
      </left>
      <right/>
      <top style="thin">
        <color rgb="FF47CFFF"/>
      </top>
      <bottom style="thin">
        <color rgb="FF47CFFF"/>
      </bottom>
      <diagonal/>
    </border>
    <border>
      <left/>
      <right style="thin">
        <color rgb="FF47CFFF"/>
      </right>
      <top style="thin">
        <color rgb="FF47CFFF"/>
      </top>
      <bottom style="thin">
        <color rgb="FF47CFFF"/>
      </bottom>
      <diagonal/>
    </border>
    <border>
      <left style="thin">
        <color rgb="FF47CFFF"/>
      </left>
      <right style="thin">
        <color rgb="FF47CFFF"/>
      </right>
      <top/>
      <bottom/>
      <diagonal/>
    </border>
    <border>
      <left style="thin">
        <color rgb="FF33CCFF"/>
      </left>
      <right style="thin">
        <color rgb="FF33CCFF"/>
      </right>
      <top style="thin">
        <color rgb="FF33CCFF"/>
      </top>
      <bottom/>
      <diagonal/>
    </border>
    <border>
      <left style="thin">
        <color rgb="FF33CCFF"/>
      </left>
      <right style="thin">
        <color rgb="FF33CCFF"/>
      </right>
      <top/>
      <bottom/>
      <diagonal/>
    </border>
    <border>
      <left style="thin">
        <color rgb="FF33CCFF"/>
      </left>
      <right style="thin">
        <color rgb="FF33CCFF"/>
      </right>
      <top/>
      <bottom style="thin">
        <color rgb="FF33CCFF"/>
      </bottom>
      <diagonal/>
    </border>
    <border>
      <left style="thin">
        <color rgb="FF33CCFF"/>
      </left>
      <right/>
      <top style="thin">
        <color rgb="FF33CCFF"/>
      </top>
      <bottom style="thin">
        <color rgb="FF33CCFF"/>
      </bottom>
      <diagonal/>
    </border>
    <border>
      <left/>
      <right/>
      <top style="thin">
        <color rgb="FF33CCFF"/>
      </top>
      <bottom style="thin">
        <color rgb="FF33CCFF"/>
      </bottom>
      <diagonal/>
    </border>
    <border>
      <left style="thin">
        <color rgb="FF3ED6F4"/>
      </left>
      <right style="thin">
        <color rgb="FF3ED6F4"/>
      </right>
      <top style="thin">
        <color rgb="FF3ED6F4"/>
      </top>
      <bottom/>
      <diagonal/>
    </border>
    <border>
      <left style="thin">
        <color rgb="FF3ED6F4"/>
      </left>
      <right style="thin">
        <color rgb="FF3ED6F4"/>
      </right>
      <top/>
      <bottom/>
      <diagonal/>
    </border>
    <border>
      <left style="thin">
        <color rgb="FF3ED6F4"/>
      </left>
      <right style="thin">
        <color rgb="FF3ED6F4"/>
      </right>
      <top/>
      <bottom style="thin">
        <color rgb="FF3ED6F4"/>
      </bottom>
      <diagonal/>
    </border>
    <border>
      <left style="thin">
        <color rgb="FF43CEEF"/>
      </left>
      <right style="thin">
        <color rgb="FF43CEEF"/>
      </right>
      <top style="thin">
        <color rgb="FF43CEEF"/>
      </top>
      <bottom style="thin">
        <color rgb="FF43CEEF"/>
      </bottom>
      <diagonal/>
    </border>
    <border>
      <left style="thin">
        <color rgb="FF33CCFF"/>
      </left>
      <right/>
      <top style="thin">
        <color rgb="FF33CCFF"/>
      </top>
      <bottom/>
      <diagonal/>
    </border>
    <border>
      <left/>
      <right style="thin">
        <color rgb="FF33CCFF"/>
      </right>
      <top style="thin">
        <color rgb="FF33CCFF"/>
      </top>
      <bottom/>
      <diagonal/>
    </border>
    <border>
      <left style="thin">
        <color rgb="FF33CCFF"/>
      </left>
      <right/>
      <top/>
      <bottom style="thin">
        <color rgb="FF33CCFF"/>
      </bottom>
      <diagonal/>
    </border>
    <border>
      <left/>
      <right style="thin">
        <color rgb="FF33CCFF"/>
      </right>
      <top/>
      <bottom style="thin">
        <color rgb="FF33CCFF"/>
      </bottom>
      <diagonal/>
    </border>
    <border>
      <left style="thin">
        <color rgb="FF3ED6F4"/>
      </left>
      <right style="thin">
        <color rgb="FF33CCFF"/>
      </right>
      <top style="thin">
        <color rgb="FF3ED6F4"/>
      </top>
      <bottom/>
      <diagonal/>
    </border>
    <border>
      <left style="thin">
        <color rgb="FF3ED6F4"/>
      </left>
      <right style="thin">
        <color rgb="FF33CCFF"/>
      </right>
      <top/>
      <bottom/>
      <diagonal/>
    </border>
    <border>
      <left style="thin">
        <color rgb="FF3ED6F4"/>
      </left>
      <right style="thin">
        <color rgb="FF33CCFF"/>
      </right>
      <top/>
      <bottom style="thin">
        <color rgb="FF3ED6F4"/>
      </bottom>
      <diagonal/>
    </border>
    <border>
      <left style="thin">
        <color rgb="FF43CEEF"/>
      </left>
      <right style="thin">
        <color rgb="FF33CCFF"/>
      </right>
      <top style="thin">
        <color rgb="FF3ED6F4"/>
      </top>
      <bottom/>
      <diagonal/>
    </border>
    <border>
      <left style="thin">
        <color rgb="FF43CEEF"/>
      </left>
      <right style="thin">
        <color rgb="FF33CCFF"/>
      </right>
      <top/>
      <bottom/>
      <diagonal/>
    </border>
    <border>
      <left style="thin">
        <color rgb="FF43CEEF"/>
      </left>
      <right style="thin">
        <color rgb="FF33CCFF"/>
      </right>
      <top/>
      <bottom style="thin">
        <color rgb="FF43CEEF"/>
      </bottom>
      <diagonal/>
    </border>
    <border>
      <left style="thin">
        <color rgb="FF33CCFF"/>
      </left>
      <right style="thin">
        <color rgb="FF33CCFF"/>
      </right>
      <top/>
      <bottom style="thin">
        <color rgb="FF3ED6F4"/>
      </bottom>
      <diagonal/>
    </border>
    <border>
      <left style="thin">
        <color rgb="FF07D1F9"/>
      </left>
      <right style="thin">
        <color rgb="FF07D1F9"/>
      </right>
      <top style="thin">
        <color rgb="FF07D1F9"/>
      </top>
      <bottom style="thin">
        <color rgb="FF07D1F9"/>
      </bottom>
      <diagonal/>
    </border>
    <border>
      <left style="thin">
        <color rgb="FF6ACDF0"/>
      </left>
      <right style="thin">
        <color rgb="FF6ACDF0"/>
      </right>
      <top style="thin">
        <color rgb="FF6ACDF0"/>
      </top>
      <bottom style="thin">
        <color rgb="FF6ACDF0"/>
      </bottom>
      <diagonal/>
    </border>
  </borders>
  <cellStyleXfs count="2">
    <xf numFmtId="0" fontId="0" fillId="0" borderId="0"/>
    <xf numFmtId="43" fontId="5" fillId="0" borderId="0" applyFont="0" applyFill="0" applyBorder="0" applyAlignment="0" applyProtection="0"/>
  </cellStyleXfs>
  <cellXfs count="526">
    <xf numFmtId="0" fontId="0" fillId="0" borderId="0" xfId="0"/>
    <xf numFmtId="0" fontId="1" fillId="0" borderId="0" xfId="0" applyFont="1"/>
    <xf numFmtId="0" fontId="2" fillId="2" borderId="1" xfId="0" applyFont="1" applyFill="1" applyBorder="1" applyAlignment="1">
      <alignment horizontal="center" vertical="center" wrapText="1"/>
    </xf>
    <xf numFmtId="0" fontId="3" fillId="3" borderId="0" xfId="0" applyFont="1" applyFill="1"/>
    <xf numFmtId="0" fontId="3" fillId="4" borderId="0" xfId="0" applyFont="1" applyFill="1"/>
    <xf numFmtId="0" fontId="1" fillId="3" borderId="0" xfId="0" applyFont="1" applyFill="1"/>
    <xf numFmtId="0" fontId="1" fillId="4" borderId="0" xfId="0" applyFont="1" applyFill="1"/>
    <xf numFmtId="0" fontId="4" fillId="5" borderId="2" xfId="0" applyFont="1" applyFill="1" applyBorder="1" applyAlignment="1">
      <alignment horizontal="center" vertical="center" wrapText="1"/>
    </xf>
    <xf numFmtId="0" fontId="3" fillId="0" borderId="3" xfId="0" applyFont="1" applyBorder="1"/>
    <xf numFmtId="0" fontId="4" fillId="6"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0" borderId="0" xfId="0" applyFont="1" applyAlignment="1">
      <alignment horizontal="center"/>
    </xf>
    <xf numFmtId="0" fontId="4" fillId="3" borderId="2" xfId="0" applyFont="1" applyFill="1" applyBorder="1" applyAlignment="1">
      <alignment horizontal="center" vertical="center" wrapText="1"/>
    </xf>
    <xf numFmtId="0" fontId="4" fillId="0" borderId="0" xfId="0" applyFont="1" applyAlignment="1">
      <alignment horizontal="center" vertical="center" wrapText="1"/>
    </xf>
    <xf numFmtId="0" fontId="5" fillId="0" borderId="0" xfId="0" applyFont="1"/>
    <xf numFmtId="0" fontId="4" fillId="8" borderId="0" xfId="0" applyFont="1" applyFill="1" applyAlignment="1">
      <alignment horizontal="center"/>
    </xf>
    <xf numFmtId="0" fontId="6" fillId="9" borderId="0" xfId="0" applyFont="1" applyFill="1" applyAlignment="1">
      <alignment horizontal="center"/>
    </xf>
    <xf numFmtId="0" fontId="3" fillId="9" borderId="0" xfId="0" applyFont="1" applyFill="1"/>
    <xf numFmtId="0" fontId="2" fillId="2" borderId="0" xfId="0" applyFont="1" applyFill="1" applyAlignment="1">
      <alignment horizontal="center" vertical="center" wrapText="1"/>
    </xf>
    <xf numFmtId="0" fontId="3" fillId="10" borderId="0" xfId="0" applyFont="1" applyFill="1"/>
    <xf numFmtId="0" fontId="7" fillId="0" borderId="0" xfId="0" applyFont="1"/>
    <xf numFmtId="0" fontId="8" fillId="0" borderId="0" xfId="0" applyFont="1" applyAlignment="1">
      <alignment wrapText="1"/>
    </xf>
    <xf numFmtId="0" fontId="9" fillId="11" borderId="0" xfId="0" applyFont="1" applyFill="1" applyAlignment="1">
      <alignment wrapText="1"/>
    </xf>
    <xf numFmtId="0" fontId="9" fillId="0" borderId="0" xfId="0" applyFont="1" applyAlignment="1">
      <alignment wrapText="1"/>
    </xf>
    <xf numFmtId="0" fontId="4" fillId="3" borderId="0" xfId="0" applyFont="1" applyFill="1" applyAlignment="1">
      <alignment horizontal="center"/>
    </xf>
    <xf numFmtId="0" fontId="10" fillId="12" borderId="6" xfId="0" applyFont="1" applyFill="1" applyBorder="1" applyAlignment="1">
      <alignment horizontal="center" vertical="center" wrapText="1"/>
    </xf>
    <xf numFmtId="0" fontId="11" fillId="0" borderId="6" xfId="0" applyFont="1" applyBorder="1" applyAlignment="1">
      <alignment horizontal="left" vertical="center" wrapText="1" indent="1"/>
    </xf>
    <xf numFmtId="0" fontId="10" fillId="12" borderId="6" xfId="0" applyFont="1" applyFill="1" applyBorder="1" applyAlignment="1">
      <alignment vertical="center" wrapText="1"/>
    </xf>
    <xf numFmtId="0" fontId="12" fillId="0" borderId="0" xfId="0" applyFont="1"/>
    <xf numFmtId="0" fontId="13" fillId="0" borderId="0" xfId="0" applyFont="1"/>
    <xf numFmtId="164" fontId="11" fillId="0" borderId="6" xfId="0" applyNumberFormat="1" applyFont="1" applyBorder="1" applyAlignment="1">
      <alignment horizontal="left" vertical="center" wrapText="1" indent="2"/>
    </xf>
    <xf numFmtId="0" fontId="14" fillId="0" borderId="0" xfId="0" applyFont="1" applyAlignment="1">
      <alignment vertical="center"/>
    </xf>
    <xf numFmtId="0" fontId="3" fillId="0" borderId="0" xfId="0" applyFont="1" applyAlignment="1">
      <alignment vertical="center"/>
    </xf>
    <xf numFmtId="0" fontId="15" fillId="0" borderId="0" xfId="0" applyFont="1"/>
    <xf numFmtId="0" fontId="16" fillId="13" borderId="0" xfId="0" applyFont="1" applyFill="1" applyAlignment="1">
      <alignment horizontal="center"/>
    </xf>
    <xf numFmtId="0" fontId="17" fillId="0" borderId="0" xfId="0" applyFont="1"/>
    <xf numFmtId="0" fontId="18" fillId="0" borderId="0" xfId="0" applyFont="1"/>
    <xf numFmtId="164" fontId="11" fillId="0" borderId="6" xfId="0" applyNumberFormat="1" applyFont="1" applyBorder="1" applyAlignment="1">
      <alignment horizontal="left" vertical="center" indent="2"/>
    </xf>
    <xf numFmtId="0" fontId="19" fillId="0" borderId="0" xfId="0" applyFont="1" applyAlignment="1">
      <alignment horizontal="justify" vertical="center"/>
    </xf>
    <xf numFmtId="164" fontId="20" fillId="0" borderId="6" xfId="0" applyNumberFormat="1" applyFont="1" applyBorder="1" applyAlignment="1">
      <alignment horizontal="left" vertical="center" wrapText="1" indent="1"/>
    </xf>
    <xf numFmtId="0" fontId="20" fillId="0" borderId="6" xfId="0" applyFont="1" applyBorder="1" applyAlignment="1">
      <alignment horizontal="left" vertical="center" wrapText="1" indent="1"/>
    </xf>
    <xf numFmtId="164" fontId="20" fillId="0" borderId="6" xfId="0" applyNumberFormat="1" applyFont="1" applyBorder="1" applyAlignment="1">
      <alignment horizontal="left" vertical="center" wrapText="1"/>
    </xf>
    <xf numFmtId="0" fontId="23" fillId="0" borderId="0" xfId="0" applyFont="1"/>
    <xf numFmtId="165" fontId="24" fillId="0" borderId="6" xfId="0" applyNumberFormat="1" applyFont="1" applyBorder="1" applyAlignment="1">
      <alignment vertical="center"/>
    </xf>
    <xf numFmtId="3" fontId="23" fillId="0" borderId="0" xfId="0" applyNumberFormat="1" applyFont="1"/>
    <xf numFmtId="0" fontId="19" fillId="13" borderId="0" xfId="0" applyFont="1" applyFill="1"/>
    <xf numFmtId="0" fontId="19" fillId="13" borderId="0" xfId="0" applyFont="1" applyFill="1" applyAlignment="1">
      <alignment horizontal="left" wrapText="1"/>
    </xf>
    <xf numFmtId="0" fontId="26" fillId="13" borderId="0" xfId="0" applyFont="1" applyFill="1" applyAlignment="1">
      <alignment horizontal="center" vertical="center" wrapText="1"/>
    </xf>
    <xf numFmtId="0" fontId="27" fillId="0" borderId="0" xfId="0" applyFont="1"/>
    <xf numFmtId="3" fontId="27" fillId="0" borderId="0" xfId="0" applyNumberFormat="1" applyFont="1" applyAlignment="1">
      <alignment horizontal="center"/>
    </xf>
    <xf numFmtId="3" fontId="15" fillId="0" borderId="0" xfId="0" applyNumberFormat="1" applyFont="1"/>
    <xf numFmtId="3" fontId="27" fillId="0" borderId="0" xfId="0" applyNumberFormat="1" applyFont="1"/>
    <xf numFmtId="166" fontId="27" fillId="0" borderId="0" xfId="0" applyNumberFormat="1" applyFont="1" applyAlignment="1">
      <alignment horizontal="center"/>
    </xf>
    <xf numFmtId="0" fontId="28" fillId="0" borderId="0" xfId="0" applyFont="1" applyAlignment="1">
      <alignment wrapText="1"/>
    </xf>
    <xf numFmtId="0" fontId="28" fillId="0" borderId="0" xfId="0" applyFont="1"/>
    <xf numFmtId="0" fontId="27" fillId="0" borderId="0" xfId="0" applyFont="1" applyAlignment="1">
      <alignment horizontal="center"/>
    </xf>
    <xf numFmtId="3" fontId="29" fillId="13" borderId="0" xfId="0" applyNumberFormat="1" applyFont="1" applyFill="1" applyAlignment="1">
      <alignment horizontal="center"/>
    </xf>
    <xf numFmtId="0" fontId="3" fillId="0" borderId="0" xfId="0" applyFont="1"/>
    <xf numFmtId="0" fontId="30" fillId="0" borderId="0" xfId="0" applyFont="1" applyAlignment="1">
      <alignment wrapText="1"/>
    </xf>
    <xf numFmtId="0" fontId="31" fillId="13" borderId="0" xfId="0" applyFont="1" applyFill="1" applyAlignment="1">
      <alignment horizontal="left" vertical="center"/>
    </xf>
    <xf numFmtId="0" fontId="32" fillId="13" borderId="0" xfId="0" applyFont="1" applyFill="1" applyAlignment="1">
      <alignment vertical="center"/>
    </xf>
    <xf numFmtId="0" fontId="31" fillId="13" borderId="0" xfId="0" applyFont="1" applyFill="1" applyAlignment="1">
      <alignment horizontal="right" vertical="center"/>
    </xf>
    <xf numFmtId="0" fontId="31" fillId="13" borderId="0" xfId="0" applyFont="1" applyFill="1" applyAlignment="1">
      <alignment horizontal="center" vertical="center"/>
    </xf>
    <xf numFmtId="0" fontId="33" fillId="13" borderId="0" xfId="0" applyFont="1" applyFill="1" applyAlignment="1">
      <alignment horizontal="center"/>
    </xf>
    <xf numFmtId="165" fontId="34" fillId="0" borderId="6" xfId="0" applyNumberFormat="1" applyFont="1" applyBorder="1" applyAlignment="1">
      <alignment vertical="center"/>
    </xf>
    <xf numFmtId="3" fontId="34" fillId="0" borderId="6" xfId="0" applyNumberFormat="1" applyFont="1" applyBorder="1" applyAlignment="1">
      <alignment horizontal="left" vertical="center" wrapText="1" indent="2"/>
    </xf>
    <xf numFmtId="0" fontId="35" fillId="13" borderId="0" xfId="0" applyFont="1" applyFill="1"/>
    <xf numFmtId="3" fontId="36" fillId="0" borderId="0" xfId="0" applyNumberFormat="1" applyFont="1"/>
    <xf numFmtId="0" fontId="36" fillId="0" borderId="0" xfId="0" applyFont="1"/>
    <xf numFmtId="0" fontId="33" fillId="13" borderId="0" xfId="0" applyFont="1" applyFill="1"/>
    <xf numFmtId="0" fontId="37" fillId="13" borderId="0" xfId="0" applyFont="1" applyFill="1"/>
    <xf numFmtId="3" fontId="3" fillId="0" borderId="0" xfId="0" applyNumberFormat="1" applyFont="1"/>
    <xf numFmtId="166" fontId="12" fillId="0" borderId="0" xfId="0" applyNumberFormat="1" applyFont="1"/>
    <xf numFmtId="3" fontId="12" fillId="0" borderId="0" xfId="0" applyNumberFormat="1" applyFont="1"/>
    <xf numFmtId="0" fontId="38" fillId="13" borderId="0" xfId="0" applyFont="1" applyFill="1"/>
    <xf numFmtId="3" fontId="24" fillId="0" borderId="6" xfId="0" applyNumberFormat="1" applyFont="1" applyBorder="1" applyAlignment="1">
      <alignment horizontal="left" vertical="center" wrapText="1" indent="1"/>
    </xf>
    <xf numFmtId="0" fontId="39" fillId="13" borderId="0" xfId="0" applyFont="1" applyFill="1"/>
    <xf numFmtId="0" fontId="40" fillId="0" borderId="0" xfId="0" applyFont="1"/>
    <xf numFmtId="3" fontId="40" fillId="0" borderId="0" xfId="0" applyNumberFormat="1" applyFont="1"/>
    <xf numFmtId="0" fontId="41" fillId="13" borderId="0" xfId="0" applyFont="1" applyFill="1"/>
    <xf numFmtId="3" fontId="42" fillId="0" borderId="0" xfId="0" applyNumberFormat="1" applyFont="1"/>
    <xf numFmtId="0" fontId="42" fillId="0" borderId="0" xfId="0" applyFont="1"/>
    <xf numFmtId="0" fontId="43" fillId="13" borderId="0" xfId="0" applyFont="1" applyFill="1"/>
    <xf numFmtId="3" fontId="44" fillId="0" borderId="0" xfId="0" applyNumberFormat="1" applyFont="1"/>
    <xf numFmtId="0" fontId="44" fillId="0" borderId="0" xfId="0" applyFont="1"/>
    <xf numFmtId="0" fontId="43" fillId="13" borderId="0" xfId="0" applyFont="1" applyFill="1" applyAlignment="1">
      <alignment horizontal="center"/>
    </xf>
    <xf numFmtId="0" fontId="44" fillId="0" borderId="0" xfId="0" applyFont="1" applyAlignment="1">
      <alignment horizontal="center"/>
    </xf>
    <xf numFmtId="3" fontId="44" fillId="13" borderId="0" xfId="0" applyNumberFormat="1" applyFont="1" applyFill="1" applyAlignment="1">
      <alignment horizontal="center"/>
    </xf>
    <xf numFmtId="166" fontId="44" fillId="0" borderId="0" xfId="0" applyNumberFormat="1" applyFont="1" applyAlignment="1">
      <alignment horizontal="center"/>
    </xf>
    <xf numFmtId="9" fontId="44" fillId="0" borderId="0" xfId="0" applyNumberFormat="1" applyFont="1" applyAlignment="1">
      <alignment horizontal="center"/>
    </xf>
    <xf numFmtId="0" fontId="19" fillId="13" borderId="0" xfId="0" applyFont="1" applyFill="1" applyAlignment="1">
      <alignment horizontal="left"/>
    </xf>
    <xf numFmtId="3" fontId="5" fillId="0" borderId="0" xfId="0" applyNumberFormat="1" applyFont="1"/>
    <xf numFmtId="3" fontId="24" fillId="0" borderId="0" xfId="0" applyNumberFormat="1" applyFont="1" applyAlignment="1">
      <alignment horizontal="left" vertical="center" wrapText="1" indent="2"/>
    </xf>
    <xf numFmtId="165" fontId="24" fillId="0" borderId="0" xfId="0" applyNumberFormat="1" applyFont="1" applyAlignment="1">
      <alignment vertical="center"/>
    </xf>
    <xf numFmtId="3" fontId="24" fillId="0" borderId="6" xfId="0" applyNumberFormat="1" applyFont="1" applyBorder="1" applyAlignment="1">
      <alignment horizontal="left" vertical="center" wrapText="1"/>
    </xf>
    <xf numFmtId="0" fontId="27" fillId="0" borderId="0" xfId="0" applyFont="1" applyAlignment="1">
      <alignment vertical="top"/>
    </xf>
    <xf numFmtId="0" fontId="45" fillId="0" borderId="0" xfId="0" applyFont="1" applyAlignment="1">
      <alignment vertical="top" wrapText="1"/>
    </xf>
    <xf numFmtId="0" fontId="45" fillId="0" borderId="0" xfId="0" applyFont="1" applyAlignment="1">
      <alignment vertical="top"/>
    </xf>
    <xf numFmtId="0" fontId="45" fillId="0" borderId="0" xfId="0" applyFont="1"/>
    <xf numFmtId="10" fontId="34" fillId="0" borderId="0" xfId="0" applyNumberFormat="1" applyFont="1" applyAlignment="1">
      <alignment vertical="center"/>
    </xf>
    <xf numFmtId="10" fontId="25" fillId="0" borderId="0" xfId="0" applyNumberFormat="1" applyFont="1" applyAlignment="1">
      <alignment vertical="center"/>
    </xf>
    <xf numFmtId="0" fontId="46" fillId="13" borderId="0" xfId="0" applyFont="1" applyFill="1"/>
    <xf numFmtId="3" fontId="47" fillId="0" borderId="6" xfId="0" applyNumberFormat="1" applyFont="1" applyBorder="1" applyAlignment="1">
      <alignment horizontal="left" vertical="center" wrapText="1" indent="2"/>
    </xf>
    <xf numFmtId="0" fontId="48" fillId="0" borderId="0" xfId="0" applyFont="1" applyAlignment="1">
      <alignment vertical="top" wrapText="1"/>
    </xf>
    <xf numFmtId="0" fontId="15" fillId="0" borderId="0" xfId="0" applyFont="1" applyAlignment="1">
      <alignment vertical="top"/>
    </xf>
    <xf numFmtId="3" fontId="34" fillId="0" borderId="6" xfId="0" applyNumberFormat="1" applyFont="1" applyBorder="1" applyAlignment="1">
      <alignment vertical="center" wrapText="1"/>
    </xf>
    <xf numFmtId="0" fontId="49" fillId="0" borderId="0" xfId="0" applyFont="1" applyAlignment="1">
      <alignment vertical="top" wrapText="1"/>
    </xf>
    <xf numFmtId="0" fontId="19" fillId="0" borderId="0" xfId="0" applyFont="1"/>
    <xf numFmtId="10" fontId="27" fillId="0" borderId="0" xfId="0" applyNumberFormat="1" applyFont="1"/>
    <xf numFmtId="165" fontId="27" fillId="0" borderId="0" xfId="0" applyNumberFormat="1" applyFont="1" applyAlignment="1">
      <alignment horizontal="center"/>
    </xf>
    <xf numFmtId="0" fontId="27" fillId="0" borderId="0" xfId="0" applyFont="1" applyAlignment="1">
      <alignment horizontal="right"/>
    </xf>
    <xf numFmtId="10" fontId="5" fillId="0" borderId="0" xfId="0" applyNumberFormat="1" applyFont="1"/>
    <xf numFmtId="0" fontId="50" fillId="13" borderId="0" xfId="0" applyFont="1" applyFill="1"/>
    <xf numFmtId="0" fontId="9" fillId="0" borderId="0" xfId="0" applyFont="1" applyAlignment="1">
      <alignment vertical="top" wrapText="1"/>
    </xf>
    <xf numFmtId="0" fontId="5" fillId="0" borderId="0" xfId="0" applyFont="1" applyAlignment="1">
      <alignment vertical="top"/>
    </xf>
    <xf numFmtId="0" fontId="32" fillId="0" borderId="0" xfId="0" applyFont="1" applyAlignment="1">
      <alignment vertical="center"/>
    </xf>
    <xf numFmtId="0" fontId="51" fillId="13" borderId="0" xfId="0" applyFont="1" applyFill="1"/>
    <xf numFmtId="3" fontId="52" fillId="0" borderId="0" xfId="0" applyNumberFormat="1" applyFont="1" applyAlignment="1">
      <alignment vertical="center" wrapText="1"/>
    </xf>
    <xf numFmtId="166" fontId="27" fillId="0" borderId="0" xfId="0" applyNumberFormat="1" applyFont="1" applyAlignment="1">
      <alignment horizontal="right"/>
    </xf>
    <xf numFmtId="3" fontId="34" fillId="0" borderId="6" xfId="0" applyNumberFormat="1" applyFont="1" applyBorder="1" applyAlignment="1">
      <alignment horizontal="left" vertical="center" wrapText="1" indent="1"/>
    </xf>
    <xf numFmtId="3" fontId="24" fillId="0" borderId="6" xfId="0" applyNumberFormat="1" applyFont="1" applyBorder="1" applyAlignment="1">
      <alignment vertical="center" wrapText="1"/>
    </xf>
    <xf numFmtId="3" fontId="24" fillId="0" borderId="0" xfId="0" applyNumberFormat="1" applyFont="1" applyAlignment="1">
      <alignment horizontal="left" vertical="center" wrapText="1"/>
    </xf>
    <xf numFmtId="0" fontId="39" fillId="13" borderId="0" xfId="0" applyFont="1" applyFill="1" applyAlignment="1">
      <alignment horizontal="center"/>
    </xf>
    <xf numFmtId="3" fontId="15" fillId="0" borderId="0" xfId="0" applyNumberFormat="1" applyFont="1" applyAlignment="1">
      <alignment horizontal="center"/>
    </xf>
    <xf numFmtId="0" fontId="15" fillId="0" borderId="0" xfId="0" applyFont="1" applyAlignment="1">
      <alignment horizontal="center"/>
    </xf>
    <xf numFmtId="0" fontId="23" fillId="0" borderId="0" xfId="0" applyFont="1" applyAlignment="1">
      <alignment horizontal="center"/>
    </xf>
    <xf numFmtId="3" fontId="46" fillId="13" borderId="0" xfId="0" applyNumberFormat="1" applyFont="1" applyFill="1" applyAlignment="1">
      <alignment horizontal="center"/>
    </xf>
    <xf numFmtId="3" fontId="53" fillId="0" borderId="0" xfId="0" applyNumberFormat="1" applyFont="1" applyAlignment="1">
      <alignment vertical="center"/>
    </xf>
    <xf numFmtId="0" fontId="54" fillId="13" borderId="0" xfId="0" applyFont="1" applyFill="1" applyAlignment="1">
      <alignment vertical="center" wrapText="1"/>
    </xf>
    <xf numFmtId="3" fontId="24" fillId="0" borderId="7" xfId="0" applyNumberFormat="1" applyFont="1" applyBorder="1" applyAlignment="1">
      <alignment horizontal="left" vertical="center" wrapText="1" indent="1"/>
    </xf>
    <xf numFmtId="165" fontId="24" fillId="0" borderId="7" xfId="0" applyNumberFormat="1" applyFont="1" applyBorder="1" applyAlignment="1">
      <alignment vertical="center"/>
    </xf>
    <xf numFmtId="0" fontId="55" fillId="12" borderId="8" xfId="0" applyFont="1" applyFill="1" applyBorder="1" applyAlignment="1">
      <alignment horizontal="center" vertical="center" wrapText="1"/>
    </xf>
    <xf numFmtId="165" fontId="56" fillId="13" borderId="8" xfId="0" applyNumberFormat="1" applyFont="1" applyFill="1" applyBorder="1" applyAlignment="1">
      <alignment horizontal="right" vertical="center"/>
    </xf>
    <xf numFmtId="165" fontId="55" fillId="13" borderId="8" xfId="0" applyNumberFormat="1" applyFont="1" applyFill="1" applyBorder="1" applyAlignment="1">
      <alignment horizontal="left" vertical="center"/>
    </xf>
    <xf numFmtId="165" fontId="56" fillId="13" borderId="8" xfId="0" applyNumberFormat="1" applyFont="1" applyFill="1" applyBorder="1" applyAlignment="1">
      <alignment horizontal="left" vertical="center" wrapText="1"/>
    </xf>
    <xf numFmtId="165" fontId="55" fillId="13" borderId="8" xfId="0" applyNumberFormat="1" applyFont="1" applyFill="1" applyBorder="1" applyAlignment="1">
      <alignment horizontal="left" vertical="center" wrapText="1"/>
    </xf>
    <xf numFmtId="0" fontId="55" fillId="13" borderId="8" xfId="0" applyFont="1" applyFill="1" applyBorder="1" applyAlignment="1">
      <alignment horizontal="left" vertical="center" indent="1"/>
    </xf>
    <xf numFmtId="0" fontId="56" fillId="13" borderId="8" xfId="0" applyFont="1" applyFill="1" applyBorder="1" applyAlignment="1">
      <alignment horizontal="left" vertical="center" wrapText="1" indent="2"/>
    </xf>
    <xf numFmtId="0" fontId="56" fillId="13" borderId="8" xfId="0" applyFont="1" applyFill="1" applyBorder="1" applyAlignment="1">
      <alignment horizontal="left" vertical="center" indent="2"/>
    </xf>
    <xf numFmtId="0" fontId="55" fillId="13" borderId="8" xfId="0" applyFont="1" applyFill="1" applyBorder="1" applyAlignment="1">
      <alignment horizontal="left" vertical="center" wrapText="1" indent="1"/>
    </xf>
    <xf numFmtId="10" fontId="46" fillId="13" borderId="0" xfId="0" applyNumberFormat="1" applyFont="1" applyFill="1" applyAlignment="1">
      <alignment horizontal="right" wrapText="1"/>
    </xf>
    <xf numFmtId="0" fontId="57" fillId="13" borderId="0" xfId="0" applyFont="1" applyFill="1" applyAlignment="1">
      <alignment vertical="center" wrapText="1"/>
    </xf>
    <xf numFmtId="3" fontId="34" fillId="0" borderId="0" xfId="0" applyNumberFormat="1" applyFont="1" applyAlignment="1">
      <alignment vertical="center"/>
    </xf>
    <xf numFmtId="0" fontId="57" fillId="0" borderId="0" xfId="0" applyFont="1" applyAlignment="1">
      <alignment vertical="center" wrapText="1"/>
    </xf>
    <xf numFmtId="0" fontId="20" fillId="0" borderId="0" xfId="0" applyFont="1" applyAlignment="1">
      <alignment horizontal="center" vertical="center" wrapText="1"/>
    </xf>
    <xf numFmtId="3" fontId="24" fillId="0" borderId="0" xfId="0" applyNumberFormat="1" applyFont="1" applyAlignment="1">
      <alignment vertical="center"/>
    </xf>
    <xf numFmtId="0" fontId="58" fillId="0" borderId="0" xfId="0" applyFont="1"/>
    <xf numFmtId="0" fontId="59" fillId="0" borderId="0" xfId="0" applyFont="1"/>
    <xf numFmtId="3" fontId="60" fillId="0" borderId="0" xfId="0" applyNumberFormat="1" applyFont="1" applyAlignment="1">
      <alignment vertical="center"/>
    </xf>
    <xf numFmtId="3" fontId="61" fillId="0" borderId="0" xfId="0" applyNumberFormat="1" applyFont="1" applyAlignment="1">
      <alignment vertical="center"/>
    </xf>
    <xf numFmtId="0" fontId="62" fillId="13" borderId="0" xfId="0" applyFont="1" applyFill="1" applyAlignment="1">
      <alignment horizontal="justify" wrapText="1"/>
    </xf>
    <xf numFmtId="10" fontId="63" fillId="13" borderId="0" xfId="0" applyNumberFormat="1" applyFont="1" applyFill="1" applyAlignment="1">
      <alignment horizontal="right" wrapText="1"/>
    </xf>
    <xf numFmtId="9" fontId="62" fillId="13" borderId="0" xfId="0" applyNumberFormat="1" applyFont="1" applyFill="1" applyAlignment="1">
      <alignment horizontal="right" wrapText="1"/>
    </xf>
    <xf numFmtId="0" fontId="64" fillId="13" borderId="0" xfId="0" applyFont="1" applyFill="1" applyAlignment="1">
      <alignment horizontal="justify" wrapText="1"/>
    </xf>
    <xf numFmtId="165" fontId="64" fillId="13" borderId="0" xfId="0" applyNumberFormat="1" applyFont="1" applyFill="1" applyAlignment="1">
      <alignment horizontal="right" wrapText="1"/>
    </xf>
    <xf numFmtId="0" fontId="65" fillId="13" borderId="0" xfId="0" applyFont="1" applyFill="1" applyAlignment="1">
      <alignment horizontal="justify" wrapText="1"/>
    </xf>
    <xf numFmtId="3" fontId="65" fillId="13" borderId="0" xfId="0" applyNumberFormat="1" applyFont="1" applyFill="1" applyAlignment="1">
      <alignment horizontal="right" wrapText="1"/>
    </xf>
    <xf numFmtId="3" fontId="64" fillId="13" borderId="0" xfId="0" applyNumberFormat="1" applyFont="1" applyFill="1" applyAlignment="1">
      <alignment horizontal="left" wrapText="1"/>
    </xf>
    <xf numFmtId="3" fontId="64" fillId="13" borderId="0" xfId="0" applyNumberFormat="1" applyFont="1" applyFill="1" applyAlignment="1">
      <alignment horizontal="right" wrapText="1"/>
    </xf>
    <xf numFmtId="3" fontId="64" fillId="13" borderId="0" xfId="0" applyNumberFormat="1" applyFont="1" applyFill="1" applyAlignment="1">
      <alignment horizontal="justify" wrapText="1"/>
    </xf>
    <xf numFmtId="166" fontId="24" fillId="0" borderId="0" xfId="0" applyNumberFormat="1" applyFont="1" applyAlignment="1">
      <alignment vertical="center"/>
    </xf>
    <xf numFmtId="0" fontId="66" fillId="0" borderId="0" xfId="0" applyFont="1"/>
    <xf numFmtId="165" fontId="66" fillId="0" borderId="0" xfId="0" applyNumberFormat="1" applyFont="1"/>
    <xf numFmtId="165" fontId="66" fillId="0" borderId="0" xfId="0" applyNumberFormat="1" applyFont="1" applyAlignment="1">
      <alignment wrapText="1"/>
    </xf>
    <xf numFmtId="166" fontId="66" fillId="0" borderId="0" xfId="0" applyNumberFormat="1" applyFont="1"/>
    <xf numFmtId="0" fontId="66" fillId="13" borderId="0" xfId="0" applyFont="1" applyFill="1" applyAlignment="1">
      <alignment wrapText="1"/>
    </xf>
    <xf numFmtId="165" fontId="59" fillId="13" borderId="0" xfId="0" applyNumberFormat="1" applyFont="1" applyFill="1" applyAlignment="1">
      <alignment horizontal="right" wrapText="1"/>
    </xf>
    <xf numFmtId="0" fontId="67" fillId="13" borderId="0" xfId="0" applyFont="1" applyFill="1" applyAlignment="1">
      <alignment horizontal="justify" wrapText="1"/>
    </xf>
    <xf numFmtId="9" fontId="67" fillId="13" borderId="0" xfId="0" applyNumberFormat="1" applyFont="1" applyFill="1" applyAlignment="1">
      <alignment horizontal="right" wrapText="1"/>
    </xf>
    <xf numFmtId="0" fontId="25" fillId="13" borderId="0" xfId="0" applyFont="1" applyFill="1" applyAlignment="1">
      <alignment vertical="center"/>
    </xf>
    <xf numFmtId="3" fontId="59" fillId="13" borderId="0" xfId="0" applyNumberFormat="1" applyFont="1" applyFill="1" applyAlignment="1">
      <alignment horizontal="left" wrapText="1"/>
    </xf>
    <xf numFmtId="166" fontId="59" fillId="13" borderId="0" xfId="0" applyNumberFormat="1" applyFont="1" applyFill="1" applyAlignment="1">
      <alignment horizontal="right" wrapText="1"/>
    </xf>
    <xf numFmtId="0" fontId="68" fillId="13" borderId="0" xfId="0" applyFont="1" applyFill="1" applyAlignment="1">
      <alignment horizontal="justify" wrapText="1"/>
    </xf>
    <xf numFmtId="165" fontId="64" fillId="13" borderId="0" xfId="0" applyNumberFormat="1" applyFont="1" applyFill="1" applyAlignment="1">
      <alignment horizontal="justify" wrapText="1"/>
    </xf>
    <xf numFmtId="10" fontId="64" fillId="13" borderId="0" xfId="0" applyNumberFormat="1" applyFont="1" applyFill="1" applyAlignment="1">
      <alignment horizontal="right" wrapText="1"/>
    </xf>
    <xf numFmtId="9" fontId="65" fillId="13" borderId="0" xfId="0" applyNumberFormat="1" applyFont="1" applyFill="1" applyAlignment="1">
      <alignment horizontal="right" wrapText="1"/>
    </xf>
    <xf numFmtId="0" fontId="69" fillId="13" borderId="0" xfId="0" applyFont="1" applyFill="1" applyAlignment="1">
      <alignment horizontal="right" vertical="center"/>
    </xf>
    <xf numFmtId="0" fontId="19" fillId="13" borderId="0" xfId="0" applyFont="1" applyFill="1" applyAlignment="1">
      <alignment wrapText="1"/>
    </xf>
    <xf numFmtId="0" fontId="20" fillId="13" borderId="0" xfId="0" applyFont="1" applyFill="1" applyAlignment="1">
      <alignment vertical="center"/>
    </xf>
    <xf numFmtId="0" fontId="29" fillId="13" borderId="0" xfId="0" applyFont="1" applyFill="1" applyAlignment="1">
      <alignment wrapText="1"/>
    </xf>
    <xf numFmtId="0" fontId="46" fillId="13" borderId="0" xfId="0" applyFont="1" applyFill="1" applyAlignment="1">
      <alignment horizontal="justify" wrapText="1"/>
    </xf>
    <xf numFmtId="0" fontId="46" fillId="13" borderId="0" xfId="0" applyFont="1" applyFill="1" applyAlignment="1">
      <alignment wrapText="1"/>
    </xf>
    <xf numFmtId="3" fontId="70" fillId="0" borderId="0" xfId="0" applyNumberFormat="1" applyFont="1" applyAlignment="1">
      <alignment vertical="center"/>
    </xf>
    <xf numFmtId="0" fontId="26" fillId="13" borderId="0" xfId="0" applyFont="1" applyFill="1" applyAlignment="1">
      <alignment horizontal="left" vertical="center" wrapText="1"/>
    </xf>
    <xf numFmtId="166" fontId="25" fillId="13" borderId="0" xfId="0" applyNumberFormat="1" applyFont="1" applyFill="1" applyAlignment="1">
      <alignment horizontal="right" vertical="center"/>
    </xf>
    <xf numFmtId="0" fontId="46" fillId="13" borderId="0" xfId="0" applyFont="1" applyFill="1" applyAlignment="1">
      <alignment vertical="justify" wrapText="1"/>
    </xf>
    <xf numFmtId="3" fontId="25" fillId="13" borderId="0" xfId="0" applyNumberFormat="1" applyFont="1" applyFill="1" applyAlignment="1">
      <alignment horizontal="right" vertical="center"/>
    </xf>
    <xf numFmtId="0" fontId="71" fillId="0" borderId="0" xfId="0" applyFont="1"/>
    <xf numFmtId="3" fontId="34" fillId="13" borderId="0" xfId="0" applyNumberFormat="1" applyFont="1" applyFill="1" applyAlignment="1">
      <alignment horizontal="right" vertical="center"/>
    </xf>
    <xf numFmtId="3" fontId="24" fillId="13" borderId="6" xfId="0" applyNumberFormat="1" applyFont="1" applyFill="1" applyBorder="1" applyAlignment="1">
      <alignment horizontal="right" vertical="center"/>
    </xf>
    <xf numFmtId="3" fontId="34" fillId="13" borderId="6" xfId="0" applyNumberFormat="1" applyFont="1" applyFill="1" applyBorder="1" applyAlignment="1">
      <alignment horizontal="right" vertical="center"/>
    </xf>
    <xf numFmtId="0" fontId="72" fillId="0" borderId="0" xfId="0" applyFont="1" applyAlignment="1">
      <alignment horizontal="left" vertical="center" wrapText="1"/>
    </xf>
    <xf numFmtId="1" fontId="72" fillId="0" borderId="0" xfId="0" applyNumberFormat="1" applyFont="1" applyAlignment="1">
      <alignment vertical="center" wrapText="1"/>
    </xf>
    <xf numFmtId="3" fontId="27" fillId="0" borderId="0" xfId="0" applyNumberFormat="1" applyFont="1" applyAlignment="1">
      <alignment horizontal="left" vertical="center" wrapText="1"/>
    </xf>
    <xf numFmtId="165" fontId="27" fillId="0" borderId="0" xfId="0" applyNumberFormat="1" applyFont="1" applyAlignment="1">
      <alignment vertical="center" wrapText="1"/>
    </xf>
    <xf numFmtId="3" fontId="27" fillId="13" borderId="0" xfId="0" applyNumberFormat="1" applyFont="1" applyFill="1" applyAlignment="1">
      <alignment horizontal="left" vertical="center" wrapText="1"/>
    </xf>
    <xf numFmtId="167" fontId="27" fillId="0" borderId="0" xfId="0" applyNumberFormat="1" applyFont="1" applyAlignment="1">
      <alignment vertical="center" wrapText="1"/>
    </xf>
    <xf numFmtId="0" fontId="55" fillId="12" borderId="9" xfId="0" applyFont="1" applyFill="1" applyBorder="1" applyAlignment="1">
      <alignment horizontal="center" vertical="center" wrapText="1"/>
    </xf>
    <xf numFmtId="165" fontId="24" fillId="0" borderId="10" xfId="0" applyNumberFormat="1" applyFont="1" applyBorder="1" applyAlignment="1">
      <alignment vertical="center"/>
    </xf>
    <xf numFmtId="165" fontId="34" fillId="0" borderId="10" xfId="0" applyNumberFormat="1" applyFont="1" applyBorder="1" applyAlignment="1">
      <alignment vertical="center"/>
    </xf>
    <xf numFmtId="165" fontId="24" fillId="0" borderId="7" xfId="0" applyNumberFormat="1" applyFont="1" applyBorder="1" applyAlignment="1">
      <alignment horizontal="left" vertical="center" wrapText="1"/>
    </xf>
    <xf numFmtId="165" fontId="24" fillId="0" borderId="7" xfId="0" applyNumberFormat="1" applyFont="1" applyBorder="1" applyAlignment="1">
      <alignment vertical="center" wrapText="1"/>
    </xf>
    <xf numFmtId="0" fontId="50" fillId="13" borderId="0" xfId="0" applyFont="1" applyFill="1" applyAlignment="1">
      <alignment horizontal="right" wrapText="1"/>
    </xf>
    <xf numFmtId="165" fontId="50" fillId="13" borderId="0" xfId="0" applyNumberFormat="1" applyFont="1" applyFill="1" applyAlignment="1">
      <alignment horizontal="right" wrapText="1"/>
    </xf>
    <xf numFmtId="10" fontId="50" fillId="13" borderId="0" xfId="0" applyNumberFormat="1" applyFont="1" applyFill="1" applyAlignment="1">
      <alignment horizontal="right" wrapText="1"/>
    </xf>
    <xf numFmtId="0" fontId="73" fillId="13" borderId="0" xfId="0" applyFont="1" applyFill="1"/>
    <xf numFmtId="0" fontId="19" fillId="13" borderId="0" xfId="0" applyFont="1" applyFill="1" applyAlignment="1">
      <alignment horizontal="justify" wrapText="1"/>
    </xf>
    <xf numFmtId="165" fontId="34" fillId="0" borderId="7" xfId="0" applyNumberFormat="1" applyFont="1" applyBorder="1" applyAlignment="1">
      <alignment horizontal="left" vertical="center" wrapText="1" indent="1"/>
    </xf>
    <xf numFmtId="0" fontId="74" fillId="0" borderId="0" xfId="0" applyFont="1"/>
    <xf numFmtId="0" fontId="73" fillId="13" borderId="0" xfId="0" applyFont="1" applyFill="1" applyAlignment="1">
      <alignment horizontal="left"/>
    </xf>
    <xf numFmtId="165" fontId="3" fillId="0" borderId="0" xfId="0" applyNumberFormat="1" applyFont="1"/>
    <xf numFmtId="165" fontId="44" fillId="0" borderId="0" xfId="0" applyNumberFormat="1" applyFont="1"/>
    <xf numFmtId="0" fontId="44" fillId="13" borderId="0" xfId="0" applyFont="1" applyFill="1" applyAlignment="1">
      <alignment horizontal="justify" wrapText="1"/>
    </xf>
    <xf numFmtId="0" fontId="44" fillId="0" borderId="0" xfId="0" applyFont="1" applyAlignment="1">
      <alignment horizontal="center" wrapText="1"/>
    </xf>
    <xf numFmtId="0" fontId="44" fillId="13" borderId="0" xfId="0" applyFont="1" applyFill="1"/>
    <xf numFmtId="165" fontId="44" fillId="13" borderId="0" xfId="0" applyNumberFormat="1" applyFont="1" applyFill="1" applyAlignment="1">
      <alignment horizontal="center" wrapText="1"/>
    </xf>
    <xf numFmtId="165" fontId="44" fillId="13" borderId="0" xfId="0" applyNumberFormat="1" applyFont="1" applyFill="1" applyAlignment="1">
      <alignment horizontal="center"/>
    </xf>
    <xf numFmtId="0" fontId="44" fillId="13" borderId="0" xfId="0" applyFont="1" applyFill="1" applyAlignment="1">
      <alignment horizontal="right" wrapText="1"/>
    </xf>
    <xf numFmtId="166" fontId="44" fillId="13" borderId="0" xfId="0" applyNumberFormat="1" applyFont="1" applyFill="1" applyAlignment="1">
      <alignment horizontal="right" wrapText="1"/>
    </xf>
    <xf numFmtId="0" fontId="42" fillId="13" borderId="0" xfId="0" applyFont="1" applyFill="1" applyAlignment="1">
      <alignment horizontal="center" wrapText="1"/>
    </xf>
    <xf numFmtId="165" fontId="42" fillId="13" borderId="0" xfId="0" applyNumberFormat="1" applyFont="1" applyFill="1"/>
    <xf numFmtId="0" fontId="42" fillId="13" borderId="0" xfId="0" applyFont="1" applyFill="1" applyAlignment="1">
      <alignment wrapText="1"/>
    </xf>
    <xf numFmtId="0" fontId="44" fillId="13" borderId="0" xfId="0" applyFont="1" applyFill="1" applyAlignment="1">
      <alignment horizontal="center"/>
    </xf>
    <xf numFmtId="0" fontId="44" fillId="13" borderId="0" xfId="0" applyFont="1" applyFill="1" applyAlignment="1">
      <alignment horizontal="center" wrapText="1"/>
    </xf>
    <xf numFmtId="165" fontId="44" fillId="13" borderId="0" xfId="0" applyNumberFormat="1" applyFont="1" applyFill="1"/>
    <xf numFmtId="165" fontId="44" fillId="13" borderId="0" xfId="0" applyNumberFormat="1" applyFont="1" applyFill="1" applyAlignment="1">
      <alignment wrapText="1"/>
    </xf>
    <xf numFmtId="0" fontId="44" fillId="13" borderId="0" xfId="0" applyFont="1" applyFill="1" applyAlignment="1">
      <alignment wrapText="1"/>
    </xf>
    <xf numFmtId="166" fontId="44" fillId="13" borderId="0" xfId="0" applyNumberFormat="1" applyFont="1" applyFill="1"/>
    <xf numFmtId="166" fontId="44" fillId="13" borderId="0" xfId="0" applyNumberFormat="1" applyFont="1" applyFill="1" applyAlignment="1">
      <alignment wrapText="1"/>
    </xf>
    <xf numFmtId="0" fontId="29" fillId="0" borderId="0" xfId="0" applyFont="1"/>
    <xf numFmtId="165" fontId="29" fillId="0" borderId="0" xfId="0" applyNumberFormat="1" applyFont="1"/>
    <xf numFmtId="0" fontId="46" fillId="0" borderId="0" xfId="0" applyFont="1"/>
    <xf numFmtId="0" fontId="75" fillId="13" borderId="0" xfId="0" applyFont="1" applyFill="1" applyAlignment="1">
      <alignment horizontal="center" vertical="center"/>
    </xf>
    <xf numFmtId="165" fontId="76" fillId="13" borderId="0" xfId="0" applyNumberFormat="1" applyFont="1" applyFill="1" applyAlignment="1">
      <alignment horizontal="right" vertical="center"/>
    </xf>
    <xf numFmtId="0" fontId="77" fillId="13" borderId="0" xfId="0" applyFont="1" applyFill="1" applyAlignment="1">
      <alignment horizontal="center" vertical="center"/>
    </xf>
    <xf numFmtId="165" fontId="29" fillId="13" borderId="0" xfId="0" applyNumberFormat="1" applyFont="1" applyFill="1" applyAlignment="1">
      <alignment horizontal="right" vertical="center"/>
    </xf>
    <xf numFmtId="165" fontId="29" fillId="0" borderId="0" xfId="0" applyNumberFormat="1" applyFont="1" applyAlignment="1">
      <alignment horizontal="right" vertical="center"/>
    </xf>
    <xf numFmtId="0" fontId="26" fillId="13" borderId="0" xfId="0" applyFont="1" applyFill="1" applyAlignment="1">
      <alignment vertical="center" wrapText="1"/>
    </xf>
    <xf numFmtId="0" fontId="26" fillId="0" borderId="0" xfId="0" applyFont="1" applyAlignment="1">
      <alignment vertical="center" wrapText="1"/>
    </xf>
    <xf numFmtId="49" fontId="78" fillId="0" borderId="6" xfId="0" applyNumberFormat="1" applyFont="1" applyBorder="1" applyAlignment="1">
      <alignment horizontal="left" vertical="center" wrapText="1" indent="1"/>
    </xf>
    <xf numFmtId="49" fontId="79" fillId="13" borderId="6" xfId="0" applyNumberFormat="1" applyFont="1" applyFill="1" applyBorder="1" applyAlignment="1">
      <alignment horizontal="left" vertical="center"/>
    </xf>
    <xf numFmtId="165" fontId="42" fillId="13" borderId="0" xfId="0" applyNumberFormat="1" applyFont="1" applyFill="1" applyAlignment="1">
      <alignment horizontal="right" vertical="center"/>
    </xf>
    <xf numFmtId="0" fontId="42" fillId="13" borderId="0" xfId="0" applyFont="1" applyFill="1" applyAlignment="1">
      <alignment horizontal="center" vertical="center"/>
    </xf>
    <xf numFmtId="165" fontId="44" fillId="13" borderId="0" xfId="0" applyNumberFormat="1" applyFont="1" applyFill="1" applyAlignment="1">
      <alignment horizontal="right" vertical="center"/>
    </xf>
    <xf numFmtId="9" fontId="44" fillId="13" borderId="0" xfId="0" applyNumberFormat="1" applyFont="1" applyFill="1" applyAlignment="1">
      <alignment horizontal="right" vertical="center"/>
    </xf>
    <xf numFmtId="166" fontId="44" fillId="13" borderId="0" xfId="0" applyNumberFormat="1" applyFont="1" applyFill="1" applyAlignment="1">
      <alignment horizontal="right" vertical="center"/>
    </xf>
    <xf numFmtId="0" fontId="80" fillId="13" borderId="0" xfId="0" applyFont="1" applyFill="1" applyAlignment="1">
      <alignment horizontal="center" vertical="center"/>
    </xf>
    <xf numFmtId="165" fontId="44" fillId="0" borderId="0" xfId="0" applyNumberFormat="1" applyFont="1" applyAlignment="1">
      <alignment horizontal="right" vertical="center"/>
    </xf>
    <xf numFmtId="0" fontId="44" fillId="13" borderId="0" xfId="0" applyFont="1" applyFill="1" applyAlignment="1">
      <alignment horizontal="center" vertical="center"/>
    </xf>
    <xf numFmtId="49" fontId="44" fillId="13" borderId="0" xfId="0" applyNumberFormat="1" applyFont="1" applyFill="1" applyAlignment="1">
      <alignment horizontal="left" vertical="center"/>
    </xf>
    <xf numFmtId="0" fontId="24" fillId="0" borderId="0" xfId="0" applyFont="1" applyAlignment="1">
      <alignment horizontal="center"/>
    </xf>
    <xf numFmtId="3" fontId="34" fillId="0" borderId="6" xfId="0" applyNumberFormat="1" applyFont="1" applyBorder="1" applyAlignment="1">
      <alignment horizontal="left" vertical="center" wrapText="1"/>
    </xf>
    <xf numFmtId="0" fontId="20" fillId="13" borderId="0" xfId="0" applyFont="1" applyFill="1" applyAlignment="1">
      <alignment vertical="center" wrapText="1"/>
    </xf>
    <xf numFmtId="3" fontId="82" fillId="0" borderId="0" xfId="0" applyNumberFormat="1" applyFont="1" applyAlignment="1">
      <alignment vertical="center"/>
    </xf>
    <xf numFmtId="0" fontId="83" fillId="0" borderId="0" xfId="0" applyFont="1"/>
    <xf numFmtId="165" fontId="82" fillId="0" borderId="0" xfId="0" applyNumberFormat="1" applyFont="1" applyAlignment="1">
      <alignment vertical="center"/>
    </xf>
    <xf numFmtId="166" fontId="82" fillId="0" borderId="0" xfId="0" applyNumberFormat="1" applyFont="1" applyAlignment="1">
      <alignment vertical="center"/>
    </xf>
    <xf numFmtId="0" fontId="84" fillId="0" borderId="0" xfId="0" applyFont="1"/>
    <xf numFmtId="0" fontId="85" fillId="0" borderId="0" xfId="0" applyFont="1"/>
    <xf numFmtId="166" fontId="3" fillId="0" borderId="0" xfId="0" applyNumberFormat="1" applyFont="1"/>
    <xf numFmtId="0" fontId="3" fillId="0" borderId="0" xfId="0" applyFont="1" applyAlignment="1">
      <alignment horizontal="left"/>
    </xf>
    <xf numFmtId="3" fontId="42" fillId="0" borderId="0" xfId="0" applyNumberFormat="1" applyFont="1" applyAlignment="1">
      <alignment vertical="center"/>
    </xf>
    <xf numFmtId="165" fontId="42" fillId="0" borderId="0" xfId="0" applyNumberFormat="1" applyFont="1" applyAlignment="1">
      <alignment vertical="center"/>
    </xf>
    <xf numFmtId="166" fontId="42" fillId="0" borderId="0" xfId="0" applyNumberFormat="1" applyFont="1" applyAlignment="1">
      <alignment vertical="center"/>
    </xf>
    <xf numFmtId="0" fontId="80" fillId="0" borderId="0" xfId="0" applyFont="1" applyAlignment="1">
      <alignment horizontal="center" vertical="center" wrapText="1"/>
    </xf>
    <xf numFmtId="3" fontId="44" fillId="0" borderId="0" xfId="0" applyNumberFormat="1" applyFont="1" applyAlignment="1">
      <alignment horizontal="left"/>
    </xf>
    <xf numFmtId="0" fontId="86" fillId="13" borderId="0" xfId="0" applyFont="1" applyFill="1" applyAlignment="1">
      <alignment horizontal="center" vertical="center" wrapText="1"/>
    </xf>
    <xf numFmtId="0" fontId="87" fillId="13" borderId="0" xfId="0" applyFont="1" applyFill="1" applyAlignment="1">
      <alignment horizontal="center" vertical="center" wrapText="1"/>
    </xf>
    <xf numFmtId="0" fontId="87" fillId="0" borderId="0" xfId="0" applyFont="1" applyAlignment="1">
      <alignment horizontal="center" vertical="center" wrapText="1"/>
    </xf>
    <xf numFmtId="0" fontId="42" fillId="0" borderId="0" xfId="0" applyFont="1" applyAlignment="1">
      <alignment vertical="center"/>
    </xf>
    <xf numFmtId="0" fontId="42" fillId="13" borderId="0" xfId="0" applyFont="1" applyFill="1"/>
    <xf numFmtId="165" fontId="42" fillId="0" borderId="0" xfId="0" applyNumberFormat="1" applyFont="1"/>
    <xf numFmtId="0" fontId="86" fillId="0" borderId="0" xfId="0" applyFont="1" applyAlignment="1">
      <alignment vertical="center" wrapText="1"/>
    </xf>
    <xf numFmtId="0" fontId="87" fillId="0" borderId="0" xfId="0" applyFont="1" applyAlignment="1">
      <alignment vertical="center" wrapText="1"/>
    </xf>
    <xf numFmtId="0" fontId="51" fillId="13" borderId="0" xfId="0" applyFont="1" applyFill="1" applyAlignment="1">
      <alignment vertical="center"/>
    </xf>
    <xf numFmtId="0" fontId="42" fillId="13" borderId="0" xfId="0" applyFont="1" applyFill="1" applyAlignment="1">
      <alignment vertical="center"/>
    </xf>
    <xf numFmtId="10" fontId="42" fillId="0" borderId="0" xfId="0" applyNumberFormat="1" applyFont="1"/>
    <xf numFmtId="10" fontId="88" fillId="0" borderId="0" xfId="0" applyNumberFormat="1" applyFont="1"/>
    <xf numFmtId="0" fontId="88" fillId="0" borderId="0" xfId="0" applyFont="1"/>
    <xf numFmtId="0" fontId="89" fillId="0" borderId="0" xfId="0" applyFont="1"/>
    <xf numFmtId="0" fontId="90" fillId="13" borderId="0" xfId="0" applyFont="1" applyFill="1"/>
    <xf numFmtId="3" fontId="34" fillId="0" borderId="0" xfId="0" applyNumberFormat="1" applyFont="1" applyAlignment="1">
      <alignment horizontal="left" vertical="center" wrapText="1" indent="1"/>
    </xf>
    <xf numFmtId="3" fontId="34" fillId="0" borderId="10" xfId="0" applyNumberFormat="1" applyFont="1" applyBorder="1" applyAlignment="1">
      <alignment horizontal="left" vertical="center" wrapText="1" indent="1"/>
    </xf>
    <xf numFmtId="3" fontId="34" fillId="0" borderId="20" xfId="0" applyNumberFormat="1" applyFont="1" applyBorder="1" applyAlignment="1">
      <alignment horizontal="left" vertical="center" wrapText="1" indent="1"/>
    </xf>
    <xf numFmtId="3" fontId="34" fillId="0" borderId="7" xfId="0" applyNumberFormat="1" applyFont="1" applyBorder="1" applyAlignment="1">
      <alignment vertical="center" wrapText="1"/>
    </xf>
    <xf numFmtId="3" fontId="82" fillId="13" borderId="0" xfId="0" applyNumberFormat="1" applyFont="1" applyFill="1" applyAlignment="1">
      <alignment vertical="center"/>
    </xf>
    <xf numFmtId="0" fontId="91" fillId="13" borderId="0" xfId="0" applyFont="1" applyFill="1" applyAlignment="1">
      <alignment horizontal="center" vertical="center"/>
    </xf>
    <xf numFmtId="3" fontId="51" fillId="0" borderId="0" xfId="0" applyNumberFormat="1" applyFont="1" applyAlignment="1">
      <alignment vertical="center"/>
    </xf>
    <xf numFmtId="165" fontId="51" fillId="0" borderId="0" xfId="0" applyNumberFormat="1" applyFont="1" applyAlignment="1">
      <alignment vertical="center"/>
    </xf>
    <xf numFmtId="166" fontId="51" fillId="0" borderId="0" xfId="0" applyNumberFormat="1" applyFont="1" applyAlignment="1">
      <alignment vertical="center"/>
    </xf>
    <xf numFmtId="0" fontId="51" fillId="0" borderId="0" xfId="0" applyFont="1" applyAlignment="1">
      <alignment vertical="center"/>
    </xf>
    <xf numFmtId="165" fontId="88" fillId="0" borderId="0" xfId="0" applyNumberFormat="1" applyFont="1"/>
    <xf numFmtId="3" fontId="92" fillId="0" borderId="0" xfId="0" applyNumberFormat="1" applyFont="1" applyAlignment="1">
      <alignment vertical="center"/>
    </xf>
    <xf numFmtId="165" fontId="92" fillId="0" borderId="0" xfId="0" applyNumberFormat="1" applyFont="1" applyAlignment="1">
      <alignment vertical="center"/>
    </xf>
    <xf numFmtId="166" fontId="92" fillId="0" borderId="0" xfId="0" applyNumberFormat="1" applyFont="1" applyAlignment="1">
      <alignment vertical="center"/>
    </xf>
    <xf numFmtId="3" fontId="51" fillId="13" borderId="0" xfId="0" applyNumberFormat="1" applyFont="1" applyFill="1" applyAlignment="1">
      <alignment vertical="center"/>
    </xf>
    <xf numFmtId="0" fontId="29" fillId="13" borderId="0" xfId="0" applyFont="1" applyFill="1" applyAlignment="1">
      <alignment horizontal="justify" wrapText="1"/>
    </xf>
    <xf numFmtId="165" fontId="29" fillId="13" borderId="0" xfId="0" applyNumberFormat="1" applyFont="1" applyFill="1" applyAlignment="1">
      <alignment horizontal="right" wrapText="1"/>
    </xf>
    <xf numFmtId="10" fontId="29" fillId="13" borderId="0" xfId="0" applyNumberFormat="1" applyFont="1" applyFill="1" applyAlignment="1">
      <alignment horizontal="right" wrapText="1"/>
    </xf>
    <xf numFmtId="0" fontId="29" fillId="13" borderId="0" xfId="0" applyFont="1" applyFill="1" applyAlignment="1">
      <alignment horizontal="right" wrapText="1"/>
    </xf>
    <xf numFmtId="165" fontId="34" fillId="0" borderId="24" xfId="0" applyNumberFormat="1" applyFont="1" applyBorder="1" applyAlignment="1">
      <alignment vertical="center"/>
    </xf>
    <xf numFmtId="165" fontId="34" fillId="0" borderId="16" xfId="0" applyNumberFormat="1" applyFont="1" applyBorder="1" applyAlignment="1">
      <alignment vertical="center"/>
    </xf>
    <xf numFmtId="3" fontId="34" fillId="0" borderId="20" xfId="0" applyNumberFormat="1" applyFont="1" applyBorder="1" applyAlignment="1">
      <alignment vertical="center" wrapText="1"/>
    </xf>
    <xf numFmtId="0" fontId="40" fillId="13" borderId="0" xfId="0" applyFont="1" applyFill="1"/>
    <xf numFmtId="9" fontId="44" fillId="13" borderId="0" xfId="0" applyNumberFormat="1" applyFont="1" applyFill="1" applyAlignment="1">
      <alignment horizontal="right" wrapText="1"/>
    </xf>
    <xf numFmtId="165" fontId="44" fillId="13" borderId="0" xfId="0" applyNumberFormat="1" applyFont="1" applyFill="1" applyAlignment="1">
      <alignment horizontal="right" wrapText="1"/>
    </xf>
    <xf numFmtId="165" fontId="29" fillId="13" borderId="0" xfId="0" applyNumberFormat="1" applyFont="1" applyFill="1"/>
    <xf numFmtId="165" fontId="29" fillId="13" borderId="0" xfId="0" applyNumberFormat="1" applyFont="1" applyFill="1" applyAlignment="1">
      <alignment horizontal="center" wrapText="1"/>
    </xf>
    <xf numFmtId="0" fontId="29" fillId="13" borderId="0" xfId="0" applyFont="1" applyFill="1" applyAlignment="1">
      <alignment horizontal="center" wrapText="1"/>
    </xf>
    <xf numFmtId="3" fontId="34" fillId="0" borderId="24" xfId="0" applyNumberFormat="1" applyFont="1" applyBorder="1" applyAlignment="1">
      <alignment horizontal="left" vertical="center" wrapText="1"/>
    </xf>
    <xf numFmtId="0" fontId="42" fillId="13" borderId="0" xfId="0" applyFont="1" applyFill="1" applyAlignment="1">
      <alignment horizontal="center"/>
    </xf>
    <xf numFmtId="166" fontId="42" fillId="13" borderId="0" xfId="0" applyNumberFormat="1" applyFont="1" applyFill="1" applyAlignment="1">
      <alignment wrapText="1"/>
    </xf>
    <xf numFmtId="0" fontId="50" fillId="0" borderId="0" xfId="0" applyFont="1"/>
    <xf numFmtId="165" fontId="93" fillId="0" borderId="0" xfId="0" applyNumberFormat="1" applyFont="1"/>
    <xf numFmtId="0" fontId="93" fillId="0" borderId="0" xfId="0" applyFont="1"/>
    <xf numFmtId="0" fontId="29" fillId="13" borderId="0" xfId="0" applyFont="1" applyFill="1"/>
    <xf numFmtId="0" fontId="94" fillId="0" borderId="0" xfId="0" applyFont="1" applyAlignment="1">
      <alignment vertical="center" wrapText="1"/>
    </xf>
    <xf numFmtId="164" fontId="95" fillId="0" borderId="6" xfId="0" applyNumberFormat="1" applyFont="1" applyBorder="1" applyAlignment="1">
      <alignment horizontal="left" vertical="center"/>
    </xf>
    <xf numFmtId="164" fontId="96" fillId="0" borderId="6" xfId="0" applyNumberFormat="1" applyFont="1" applyBorder="1" applyAlignment="1">
      <alignment vertical="center"/>
    </xf>
    <xf numFmtId="164" fontId="96" fillId="0" borderId="6" xfId="0" applyNumberFormat="1" applyFont="1" applyBorder="1" applyAlignment="1">
      <alignment horizontal="left" vertical="center"/>
    </xf>
    <xf numFmtId="3" fontId="24" fillId="0" borderId="0" xfId="0" applyNumberFormat="1" applyFont="1" applyAlignment="1">
      <alignment vertical="center" wrapText="1"/>
    </xf>
    <xf numFmtId="164" fontId="95" fillId="0" borderId="6" xfId="0" applyNumberFormat="1" applyFont="1" applyBorder="1" applyAlignment="1">
      <alignment horizontal="left" vertical="center" wrapText="1" indent="2"/>
    </xf>
    <xf numFmtId="165" fontId="58" fillId="0" borderId="0" xfId="0" applyNumberFormat="1" applyFont="1"/>
    <xf numFmtId="3" fontId="58" fillId="0" borderId="0" xfId="0" applyNumberFormat="1" applyFont="1" applyAlignment="1">
      <alignment vertical="center"/>
    </xf>
    <xf numFmtId="165" fontId="58" fillId="0" borderId="0" xfId="0" applyNumberFormat="1" applyFont="1" applyAlignment="1">
      <alignment vertical="center"/>
    </xf>
    <xf numFmtId="166" fontId="58" fillId="0" borderId="0" xfId="0" applyNumberFormat="1" applyFont="1" applyAlignment="1">
      <alignment vertical="center"/>
    </xf>
    <xf numFmtId="166" fontId="58" fillId="0" borderId="0" xfId="0" applyNumberFormat="1" applyFont="1" applyAlignment="1">
      <alignment horizontal="center" vertical="center"/>
    </xf>
    <xf numFmtId="3" fontId="58" fillId="0" borderId="0" xfId="0" applyNumberFormat="1" applyFont="1" applyAlignment="1">
      <alignment horizontal="left" vertical="center"/>
    </xf>
    <xf numFmtId="9" fontId="58" fillId="0" borderId="0" xfId="0" applyNumberFormat="1" applyFont="1"/>
    <xf numFmtId="0" fontId="97" fillId="0" borderId="0" xfId="0" applyFont="1" applyAlignment="1">
      <alignment vertical="center" wrapText="1"/>
    </xf>
    <xf numFmtId="0" fontId="98" fillId="13" borderId="0" xfId="0" applyFont="1" applyFill="1" applyAlignment="1">
      <alignment horizontal="center" vertical="center" wrapText="1"/>
    </xf>
    <xf numFmtId="0" fontId="58" fillId="0" borderId="0" xfId="0" applyFont="1" applyAlignment="1">
      <alignment vertical="center"/>
    </xf>
    <xf numFmtId="0" fontId="58" fillId="13" borderId="0" xfId="0" applyFont="1" applyFill="1"/>
    <xf numFmtId="3" fontId="58" fillId="0" borderId="0" xfId="0" applyNumberFormat="1" applyFont="1"/>
    <xf numFmtId="0" fontId="98" fillId="0" borderId="0" xfId="0" applyFont="1" applyAlignment="1">
      <alignment vertical="center" wrapText="1"/>
    </xf>
    <xf numFmtId="0" fontId="58" fillId="13" borderId="0" xfId="0" applyFont="1" applyFill="1" applyAlignment="1">
      <alignment vertical="center"/>
    </xf>
    <xf numFmtId="3" fontId="99" fillId="0" borderId="0" xfId="0" applyNumberFormat="1" applyFont="1" applyAlignment="1">
      <alignment vertical="center"/>
    </xf>
    <xf numFmtId="165" fontId="99" fillId="0" borderId="0" xfId="0" applyNumberFormat="1" applyFont="1" applyAlignment="1">
      <alignment vertical="center"/>
    </xf>
    <xf numFmtId="166" fontId="99" fillId="0" borderId="0" xfId="0" applyNumberFormat="1" applyFont="1" applyAlignment="1">
      <alignment vertical="center"/>
    </xf>
    <xf numFmtId="9" fontId="93" fillId="0" borderId="0" xfId="0" applyNumberFormat="1" applyFont="1"/>
    <xf numFmtId="3" fontId="99" fillId="0" borderId="0" xfId="0" applyNumberFormat="1" applyFont="1" applyAlignment="1">
      <alignment horizontal="left" vertical="center"/>
    </xf>
    <xf numFmtId="168" fontId="95" fillId="0" borderId="6" xfId="0" applyNumberFormat="1" applyFont="1" applyBorder="1" applyAlignment="1">
      <alignment horizontal="left" vertical="center"/>
    </xf>
    <xf numFmtId="164" fontId="95" fillId="0" borderId="6" xfId="0" applyNumberFormat="1" applyFont="1" applyBorder="1" applyAlignment="1">
      <alignment vertical="center"/>
    </xf>
    <xf numFmtId="164" fontId="96" fillId="0" borderId="6" xfId="0" applyNumberFormat="1" applyFont="1" applyBorder="1" applyAlignment="1">
      <alignment vertical="center" wrapText="1"/>
    </xf>
    <xf numFmtId="164" fontId="95" fillId="0" borderId="6" xfId="0" applyNumberFormat="1" applyFont="1" applyBorder="1" applyAlignment="1">
      <alignment horizontal="left" vertical="center" wrapText="1" indent="1"/>
    </xf>
    <xf numFmtId="0" fontId="100" fillId="13" borderId="0" xfId="0" applyFont="1" applyFill="1"/>
    <xf numFmtId="3" fontId="4" fillId="0" borderId="0" xfId="0" applyNumberFormat="1" applyFont="1"/>
    <xf numFmtId="0" fontId="92" fillId="0" borderId="0" xfId="0" applyFont="1" applyAlignment="1">
      <alignment vertical="center"/>
    </xf>
    <xf numFmtId="165" fontId="45" fillId="0" borderId="0" xfId="0" applyNumberFormat="1" applyFont="1"/>
    <xf numFmtId="0" fontId="4" fillId="0" borderId="0" xfId="0" applyFont="1"/>
    <xf numFmtId="166" fontId="29" fillId="13" borderId="0" xfId="0" applyNumberFormat="1" applyFont="1" applyFill="1" applyAlignment="1">
      <alignment horizontal="right" wrapText="1"/>
    </xf>
    <xf numFmtId="0" fontId="29" fillId="13" borderId="0" xfId="0" applyFont="1" applyFill="1" applyAlignment="1">
      <alignment horizontal="center"/>
    </xf>
    <xf numFmtId="166" fontId="29" fillId="13" borderId="0" xfId="0" applyNumberFormat="1" applyFont="1" applyFill="1" applyAlignment="1">
      <alignment wrapText="1"/>
    </xf>
    <xf numFmtId="0" fontId="101" fillId="0" borderId="0" xfId="0" applyFont="1" applyAlignment="1">
      <alignment horizontal="center" wrapText="1"/>
    </xf>
    <xf numFmtId="9" fontId="29" fillId="13" borderId="0" xfId="0" applyNumberFormat="1" applyFont="1" applyFill="1" applyAlignment="1">
      <alignment horizontal="right" wrapText="1"/>
    </xf>
    <xf numFmtId="164" fontId="95" fillId="0" borderId="6" xfId="0" applyNumberFormat="1" applyFont="1" applyBorder="1" applyAlignment="1">
      <alignment horizontal="left" vertical="center" indent="1"/>
    </xf>
    <xf numFmtId="165" fontId="96" fillId="0" borderId="6" xfId="0" applyNumberFormat="1" applyFont="1" applyBorder="1" applyAlignment="1">
      <alignment horizontal="left" vertical="center"/>
    </xf>
    <xf numFmtId="165" fontId="95" fillId="0" borderId="6" xfId="0" applyNumberFormat="1" applyFont="1" applyBorder="1" applyAlignment="1">
      <alignment horizontal="left" vertical="center"/>
    </xf>
    <xf numFmtId="0" fontId="50" fillId="13" borderId="0" xfId="0" applyFont="1" applyFill="1" applyAlignment="1">
      <alignment horizontal="justify" wrapText="1"/>
    </xf>
    <xf numFmtId="0" fontId="50" fillId="13" borderId="0" xfId="0" applyFont="1" applyFill="1" applyAlignment="1">
      <alignment wrapText="1"/>
    </xf>
    <xf numFmtId="165" fontId="29" fillId="13" borderId="0" xfId="0" applyNumberFormat="1" applyFont="1" applyFill="1" applyAlignment="1">
      <alignment wrapText="1"/>
    </xf>
    <xf numFmtId="0" fontId="63" fillId="0" borderId="0" xfId="0" applyFont="1"/>
    <xf numFmtId="0" fontId="63" fillId="13" borderId="0" xfId="0" applyFont="1" applyFill="1" applyAlignment="1">
      <alignment horizontal="center"/>
    </xf>
    <xf numFmtId="0" fontId="63" fillId="13" borderId="0" xfId="0" applyFont="1" applyFill="1" applyAlignment="1">
      <alignment horizontal="center" wrapText="1"/>
    </xf>
    <xf numFmtId="165" fontId="63" fillId="13" borderId="0" xfId="0" applyNumberFormat="1" applyFont="1" applyFill="1" applyAlignment="1">
      <alignment horizontal="center" wrapText="1"/>
    </xf>
    <xf numFmtId="0" fontId="63" fillId="13" borderId="0" xfId="0" applyFont="1" applyFill="1" applyAlignment="1">
      <alignment wrapText="1"/>
    </xf>
    <xf numFmtId="0" fontId="63" fillId="13" borderId="0" xfId="0" applyFont="1" applyFill="1"/>
    <xf numFmtId="165" fontId="63" fillId="13" borderId="0" xfId="0" applyNumberFormat="1" applyFont="1" applyFill="1"/>
    <xf numFmtId="0" fontId="64" fillId="13" borderId="0" xfId="0" applyFont="1" applyFill="1" applyAlignment="1">
      <alignment horizontal="center"/>
    </xf>
    <xf numFmtId="0" fontId="64" fillId="0" borderId="0" xfId="0" applyFont="1" applyAlignment="1">
      <alignment horizontal="center" wrapText="1"/>
    </xf>
    <xf numFmtId="0" fontId="64" fillId="0" borderId="0" xfId="0" applyFont="1"/>
    <xf numFmtId="165" fontId="64" fillId="13" borderId="0" xfId="0" applyNumberFormat="1" applyFont="1" applyFill="1" applyAlignment="1">
      <alignment horizontal="center" wrapText="1"/>
    </xf>
    <xf numFmtId="166" fontId="64" fillId="13" borderId="0" xfId="0" applyNumberFormat="1" applyFont="1" applyFill="1" applyAlignment="1">
      <alignment horizontal="right" wrapText="1"/>
    </xf>
    <xf numFmtId="0" fontId="23" fillId="13" borderId="0" xfId="0" applyFont="1" applyFill="1"/>
    <xf numFmtId="0" fontId="5" fillId="13" borderId="0" xfId="0" applyFont="1" applyFill="1"/>
    <xf numFmtId="164" fontId="64" fillId="0" borderId="0" xfId="0" applyNumberFormat="1" applyFont="1"/>
    <xf numFmtId="0" fontId="64" fillId="13" borderId="0" xfId="0" applyFont="1" applyFill="1"/>
    <xf numFmtId="165" fontId="64" fillId="13" borderId="0" xfId="0" applyNumberFormat="1" applyFont="1" applyFill="1"/>
    <xf numFmtId="0" fontId="102" fillId="13" borderId="0" xfId="0" applyFont="1" applyFill="1" applyAlignment="1">
      <alignment vertical="center"/>
    </xf>
    <xf numFmtId="0" fontId="103" fillId="13" borderId="0" xfId="0" applyFont="1" applyFill="1"/>
    <xf numFmtId="0" fontId="91" fillId="13" borderId="0" xfId="0" applyFont="1" applyFill="1"/>
    <xf numFmtId="0" fontId="91" fillId="13" borderId="0" xfId="0" applyFont="1" applyFill="1" applyAlignment="1">
      <alignment horizontal="center"/>
    </xf>
    <xf numFmtId="0" fontId="104" fillId="13" borderId="0" xfId="0" applyFont="1" applyFill="1" applyAlignment="1">
      <alignment vertical="center"/>
    </xf>
    <xf numFmtId="0" fontId="105" fillId="13" borderId="0" xfId="0" applyFont="1" applyFill="1" applyAlignment="1">
      <alignment horizontal="left" vertical="center" wrapText="1"/>
    </xf>
    <xf numFmtId="0" fontId="10" fillId="13" borderId="0" xfId="0" applyFont="1" applyFill="1" applyAlignment="1">
      <alignment horizontal="left" vertical="center"/>
    </xf>
    <xf numFmtId="0" fontId="10" fillId="12" borderId="6" xfId="0" applyFont="1" applyFill="1" applyBorder="1" applyAlignment="1">
      <alignment horizontal="center" vertical="center"/>
    </xf>
    <xf numFmtId="0" fontId="95" fillId="0" borderId="6" xfId="0" applyFont="1" applyBorder="1" applyAlignment="1">
      <alignment vertical="center" wrapText="1"/>
    </xf>
    <xf numFmtId="166" fontId="95" fillId="0" borderId="6" xfId="0" applyNumberFormat="1" applyFont="1" applyBorder="1" applyAlignment="1">
      <alignment vertical="center"/>
    </xf>
    <xf numFmtId="0" fontId="106" fillId="13" borderId="6" xfId="0" applyFont="1" applyFill="1" applyBorder="1" applyAlignment="1">
      <alignment horizontal="center" vertical="center" wrapText="1"/>
    </xf>
    <xf numFmtId="164" fontId="96" fillId="13" borderId="6" xfId="0" applyNumberFormat="1" applyFont="1" applyFill="1" applyBorder="1" applyAlignment="1">
      <alignment horizontal="right" vertical="center"/>
    </xf>
    <xf numFmtId="0" fontId="107" fillId="13" borderId="0" xfId="0" applyFont="1" applyFill="1" applyAlignment="1">
      <alignment vertical="center"/>
    </xf>
    <xf numFmtId="3" fontId="108" fillId="13" borderId="0" xfId="0" applyNumberFormat="1" applyFont="1" applyFill="1" applyAlignment="1">
      <alignment horizontal="center" vertical="center"/>
    </xf>
    <xf numFmtId="4" fontId="108" fillId="13" borderId="0" xfId="0" applyNumberFormat="1" applyFont="1" applyFill="1" applyAlignment="1">
      <alignment horizontal="center" vertical="center"/>
    </xf>
    <xf numFmtId="0" fontId="109" fillId="13" borderId="0" xfId="0" applyFont="1" applyFill="1" applyAlignment="1">
      <alignment horizontal="center" vertical="center" wrapText="1"/>
    </xf>
    <xf numFmtId="164" fontId="110" fillId="13" borderId="0" xfId="0" applyNumberFormat="1" applyFont="1" applyFill="1" applyAlignment="1">
      <alignment horizontal="right" vertical="center"/>
    </xf>
    <xf numFmtId="10" fontId="110" fillId="13" borderId="0" xfId="0" applyNumberFormat="1" applyFont="1" applyFill="1" applyAlignment="1">
      <alignment horizontal="right" vertical="center"/>
    </xf>
    <xf numFmtId="9" fontId="96" fillId="0" borderId="6" xfId="0" applyNumberFormat="1" applyFont="1" applyBorder="1" applyAlignment="1">
      <alignment vertical="center"/>
    </xf>
    <xf numFmtId="0" fontId="111" fillId="13" borderId="0" xfId="0" applyFont="1" applyFill="1" applyAlignment="1">
      <alignment horizontal="center" vertical="center" wrapText="1"/>
    </xf>
    <xf numFmtId="164" fontId="53" fillId="13" borderId="0" xfId="0" applyNumberFormat="1" applyFont="1" applyFill="1" applyAlignment="1">
      <alignment horizontal="right" vertical="center"/>
    </xf>
    <xf numFmtId="10" fontId="53" fillId="13" borderId="0" xfId="0" applyNumberFormat="1" applyFont="1" applyFill="1" applyAlignment="1">
      <alignment horizontal="right" vertical="center"/>
    </xf>
    <xf numFmtId="0" fontId="70" fillId="13" borderId="0" xfId="0" applyFont="1" applyFill="1" applyAlignment="1">
      <alignment vertical="center"/>
    </xf>
    <xf numFmtId="3" fontId="70" fillId="13" borderId="0" xfId="0" applyNumberFormat="1" applyFont="1" applyFill="1" applyAlignment="1">
      <alignment horizontal="center" vertical="center"/>
    </xf>
    <xf numFmtId="0" fontId="53" fillId="13" borderId="0" xfId="0" applyFont="1" applyFill="1" applyAlignment="1">
      <alignment horizontal="center" vertical="center" wrapText="1"/>
    </xf>
    <xf numFmtId="0" fontId="53" fillId="13" borderId="0" xfId="0" applyFont="1" applyFill="1" applyAlignment="1">
      <alignment horizontal="center" vertical="center"/>
    </xf>
    <xf numFmtId="0" fontId="70" fillId="13" borderId="0" xfId="0" applyFont="1" applyFill="1" applyAlignment="1">
      <alignment vertical="center" wrapText="1"/>
    </xf>
    <xf numFmtId="164" fontId="70" fillId="13" borderId="0" xfId="0" applyNumberFormat="1" applyFont="1" applyFill="1" applyAlignment="1">
      <alignment vertical="center" wrapText="1"/>
    </xf>
    <xf numFmtId="166" fontId="70" fillId="13" borderId="0" xfId="0" applyNumberFormat="1" applyFont="1" applyFill="1" applyAlignment="1">
      <alignment vertical="center" wrapText="1"/>
    </xf>
    <xf numFmtId="166" fontId="70" fillId="13" borderId="0" xfId="0" applyNumberFormat="1" applyFont="1" applyFill="1"/>
    <xf numFmtId="166" fontId="96" fillId="0" borderId="6" xfId="0" applyNumberFormat="1" applyFont="1" applyBorder="1" applyAlignment="1">
      <alignment vertical="center"/>
    </xf>
    <xf numFmtId="0" fontId="113" fillId="13" borderId="0" xfId="0" applyFont="1" applyFill="1" applyAlignment="1">
      <alignment horizontal="center" vertical="center" wrapText="1"/>
    </xf>
    <xf numFmtId="0" fontId="113" fillId="13" borderId="0" xfId="0" applyFont="1" applyFill="1" applyAlignment="1">
      <alignment horizontal="center" vertical="center"/>
    </xf>
    <xf numFmtId="0" fontId="114" fillId="13" borderId="0" xfId="0" applyFont="1" applyFill="1" applyAlignment="1">
      <alignment vertical="center" wrapText="1"/>
    </xf>
    <xf numFmtId="164" fontId="114" fillId="13" borderId="0" xfId="0" applyNumberFormat="1" applyFont="1" applyFill="1" applyAlignment="1">
      <alignment vertical="center" wrapText="1"/>
    </xf>
    <xf numFmtId="166" fontId="114" fillId="13" borderId="0" xfId="0" applyNumberFormat="1" applyFont="1" applyFill="1" applyAlignment="1">
      <alignment vertical="center" wrapText="1"/>
    </xf>
    <xf numFmtId="166" fontId="114" fillId="13" borderId="0" xfId="0" applyNumberFormat="1" applyFont="1" applyFill="1"/>
    <xf numFmtId="0" fontId="104" fillId="13" borderId="0" xfId="0" applyFont="1" applyFill="1"/>
    <xf numFmtId="0" fontId="105" fillId="13" borderId="0" xfId="0" applyFont="1" applyFill="1" applyAlignment="1">
      <alignment horizontal="left" wrapText="1"/>
    </xf>
    <xf numFmtId="0" fontId="115" fillId="13" borderId="0" xfId="0" applyFont="1" applyFill="1" applyAlignment="1">
      <alignment horizontal="center" vertical="center" wrapText="1"/>
    </xf>
    <xf numFmtId="164" fontId="61" fillId="13" borderId="0" xfId="0" applyNumberFormat="1" applyFont="1" applyFill="1" applyAlignment="1">
      <alignment horizontal="right" vertical="center"/>
    </xf>
    <xf numFmtId="10" fontId="61" fillId="13" borderId="0" xfId="0" applyNumberFormat="1" applyFont="1" applyFill="1" applyAlignment="1">
      <alignment horizontal="right" vertical="center"/>
    </xf>
    <xf numFmtId="0" fontId="116" fillId="13" borderId="0" xfId="0" applyFont="1" applyFill="1" applyAlignment="1">
      <alignment vertical="center"/>
    </xf>
    <xf numFmtId="3" fontId="116" fillId="13" borderId="0" xfId="0" applyNumberFormat="1" applyFont="1" applyFill="1" applyAlignment="1">
      <alignment horizontal="center" vertical="center"/>
    </xf>
    <xf numFmtId="0" fontId="106" fillId="13" borderId="0" xfId="0" applyFont="1" applyFill="1" applyAlignment="1">
      <alignment horizontal="left" vertical="center" wrapText="1"/>
    </xf>
    <xf numFmtId="164" fontId="96" fillId="13" borderId="0" xfId="0" applyNumberFormat="1" applyFont="1" applyFill="1" applyAlignment="1">
      <alignment horizontal="right" vertical="center"/>
    </xf>
    <xf numFmtId="10" fontId="96" fillId="13" borderId="0" xfId="0" applyNumberFormat="1" applyFont="1" applyFill="1" applyAlignment="1">
      <alignment horizontal="right" vertical="center"/>
    </xf>
    <xf numFmtId="0" fontId="114" fillId="13" borderId="0" xfId="0" applyFont="1" applyFill="1" applyAlignment="1">
      <alignment vertical="center"/>
    </xf>
    <xf numFmtId="3" fontId="114" fillId="13" borderId="0" xfId="0" applyNumberFormat="1" applyFont="1" applyFill="1" applyAlignment="1">
      <alignment horizontal="center" vertical="center"/>
    </xf>
    <xf numFmtId="0" fontId="106" fillId="13" borderId="0" xfId="0" applyFont="1" applyFill="1" applyAlignment="1">
      <alignment horizontal="center" vertical="center" wrapText="1"/>
    </xf>
    <xf numFmtId="0" fontId="96" fillId="0" borderId="6" xfId="0" applyFont="1" applyBorder="1" applyAlignment="1">
      <alignment vertical="center" wrapText="1"/>
    </xf>
    <xf numFmtId="0" fontId="95" fillId="0" borderId="6" xfId="0" applyFont="1" applyBorder="1" applyAlignment="1">
      <alignment horizontal="left" vertical="center" wrapText="1" indent="3"/>
    </xf>
    <xf numFmtId="9" fontId="96" fillId="13" borderId="6" xfId="0" applyNumberFormat="1" applyFont="1" applyFill="1" applyBorder="1" applyAlignment="1">
      <alignment horizontal="right" vertical="center"/>
    </xf>
    <xf numFmtId="166" fontId="96" fillId="13" borderId="6" xfId="0" applyNumberFormat="1" applyFont="1" applyFill="1" applyBorder="1" applyAlignment="1">
      <alignment horizontal="right" vertical="center"/>
    </xf>
    <xf numFmtId="0" fontId="117" fillId="13" borderId="0" xfId="0" applyFont="1" applyFill="1"/>
    <xf numFmtId="0" fontId="118" fillId="12" borderId="36" xfId="0" applyFont="1" applyFill="1" applyBorder="1" applyAlignment="1">
      <alignment horizontal="center" vertical="center" wrapText="1"/>
    </xf>
    <xf numFmtId="164" fontId="119" fillId="0" borderId="36" xfId="0" applyNumberFormat="1" applyFont="1" applyBorder="1" applyAlignment="1">
      <alignment horizontal="left" vertical="center"/>
    </xf>
    <xf numFmtId="164" fontId="119" fillId="0" borderId="36" xfId="0" applyNumberFormat="1" applyFont="1" applyBorder="1" applyAlignment="1">
      <alignment horizontal="left" vertical="center" wrapText="1"/>
    </xf>
    <xf numFmtId="164" fontId="119" fillId="0" borderId="36" xfId="0" applyNumberFormat="1" applyFont="1" applyBorder="1" applyAlignment="1">
      <alignment vertical="center"/>
    </xf>
    <xf numFmtId="164" fontId="119" fillId="0" borderId="36" xfId="0" applyNumberFormat="1" applyFont="1" applyBorder="1" applyAlignment="1">
      <alignment vertical="center" wrapText="1"/>
    </xf>
    <xf numFmtId="0" fontId="120" fillId="13" borderId="0" xfId="0" applyFont="1" applyFill="1"/>
    <xf numFmtId="0" fontId="119" fillId="0" borderId="36" xfId="0" applyFont="1" applyBorder="1" applyAlignment="1">
      <alignment horizontal="left" vertical="center"/>
    </xf>
    <xf numFmtId="0" fontId="31" fillId="13" borderId="0" xfId="0" applyFont="1" applyFill="1"/>
    <xf numFmtId="0" fontId="34" fillId="0" borderId="0" xfId="0" applyFont="1" applyAlignment="1">
      <alignment horizontal="left" vertical="justify"/>
    </xf>
    <xf numFmtId="0" fontId="26" fillId="13" borderId="0" xfId="0" applyFont="1" applyFill="1" applyAlignment="1">
      <alignment vertical="center"/>
    </xf>
    <xf numFmtId="0" fontId="26" fillId="0" borderId="0" xfId="0" applyFont="1" applyAlignment="1">
      <alignment vertical="center"/>
    </xf>
    <xf numFmtId="0" fontId="34" fillId="0" borderId="0" xfId="0" applyFont="1" applyAlignment="1">
      <alignment vertical="justify"/>
    </xf>
    <xf numFmtId="0" fontId="55" fillId="12" borderId="37" xfId="0" applyFont="1" applyFill="1" applyBorder="1" applyAlignment="1">
      <alignment horizontal="center" vertical="center" wrapText="1"/>
    </xf>
    <xf numFmtId="0" fontId="95" fillId="13" borderId="37" xfId="0" applyFont="1" applyFill="1" applyBorder="1" applyAlignment="1">
      <alignment horizontal="left" vertical="justify" indent="1"/>
    </xf>
    <xf numFmtId="0" fontId="95" fillId="0" borderId="37" xfId="0" applyFont="1" applyBorder="1" applyAlignment="1">
      <alignment horizontal="left" vertical="center" indent="1"/>
    </xf>
    <xf numFmtId="0" fontId="95" fillId="14" borderId="37" xfId="0" applyFont="1" applyFill="1" applyBorder="1" applyAlignment="1">
      <alignment horizontal="left" vertical="justify" indent="1"/>
    </xf>
    <xf numFmtId="0" fontId="95" fillId="14" borderId="37" xfId="0" applyFont="1" applyFill="1" applyBorder="1" applyAlignment="1">
      <alignment horizontal="left" vertical="center" wrapText="1" indent="1"/>
    </xf>
    <xf numFmtId="0" fontId="31" fillId="13" borderId="0" xfId="0" applyFont="1" applyFill="1" applyAlignment="1">
      <alignment horizontal="left"/>
    </xf>
    <xf numFmtId="0" fontId="31" fillId="13" borderId="0" xfId="0" applyFont="1" applyFill="1" applyAlignment="1">
      <alignment horizontal="right"/>
    </xf>
    <xf numFmtId="0" fontId="52" fillId="13" borderId="0" xfId="0" applyFont="1" applyFill="1" applyAlignment="1">
      <alignment vertical="center"/>
    </xf>
    <xf numFmtId="0" fontId="52" fillId="13" borderId="0" xfId="0" applyFont="1" applyFill="1" applyAlignment="1">
      <alignment horizontal="center" vertical="center"/>
    </xf>
    <xf numFmtId="0" fontId="110" fillId="13" borderId="0" xfId="0" applyFont="1" applyFill="1" applyAlignment="1">
      <alignment horizontal="center" vertical="center" wrapText="1"/>
    </xf>
    <xf numFmtId="165" fontId="52" fillId="13" borderId="0" xfId="1" applyNumberFormat="1" applyFont="1" applyFill="1" applyAlignment="1">
      <alignment horizontal="center" vertical="center"/>
    </xf>
    <xf numFmtId="0" fontId="52" fillId="13" borderId="0" xfId="0" applyFont="1" applyFill="1" applyAlignment="1">
      <alignment horizontal="center" vertical="center" wrapText="1"/>
    </xf>
    <xf numFmtId="0" fontId="52" fillId="13" borderId="0" xfId="0" applyFont="1" applyFill="1" applyAlignment="1">
      <alignment vertical="center" wrapText="1"/>
    </xf>
    <xf numFmtId="164" fontId="52" fillId="13" borderId="0" xfId="0" applyNumberFormat="1" applyFont="1" applyFill="1" applyAlignment="1">
      <alignment horizontal="center" vertical="center" wrapText="1"/>
    </xf>
    <xf numFmtId="165" fontId="52" fillId="13" borderId="0" xfId="1" applyNumberFormat="1" applyFont="1" applyFill="1" applyAlignment="1">
      <alignment horizontal="center" vertical="center" wrapText="1"/>
    </xf>
    <xf numFmtId="0" fontId="103" fillId="13" borderId="0" xfId="0" applyFont="1" applyFill="1" applyAlignment="1">
      <alignment wrapText="1"/>
    </xf>
    <xf numFmtId="0" fontId="21" fillId="13" borderId="0" xfId="0" applyFont="1" applyFill="1" applyAlignment="1">
      <alignment horizontal="center" vertical="center"/>
    </xf>
    <xf numFmtId="0" fontId="21" fillId="13" borderId="0" xfId="0" applyFont="1" applyFill="1" applyAlignment="1">
      <alignment horizontal="center"/>
    </xf>
    <xf numFmtId="0" fontId="22" fillId="13" borderId="0" xfId="0" applyFont="1" applyFill="1" applyAlignment="1">
      <alignment horizontal="center" vertical="center"/>
    </xf>
    <xf numFmtId="0" fontId="19" fillId="13" borderId="0" xfId="0" applyFont="1" applyFill="1" applyAlignment="1">
      <alignment horizontal="left" wrapText="1"/>
    </xf>
    <xf numFmtId="0" fontId="25" fillId="13" borderId="0" xfId="0" applyFont="1" applyFill="1" applyAlignment="1">
      <alignment horizontal="center" vertical="center"/>
    </xf>
    <xf numFmtId="0" fontId="26" fillId="13" borderId="0" xfId="0" applyFont="1" applyFill="1" applyAlignment="1">
      <alignment horizontal="center" vertical="center" wrapText="1"/>
    </xf>
    <xf numFmtId="0" fontId="20" fillId="13" borderId="0" xfId="0" applyFont="1" applyFill="1" applyAlignment="1">
      <alignment horizontal="center" vertical="center"/>
    </xf>
    <xf numFmtId="0" fontId="26" fillId="0" borderId="0" xfId="0" applyFont="1" applyAlignment="1">
      <alignment horizontal="center" wrapText="1"/>
    </xf>
    <xf numFmtId="0" fontId="26" fillId="0" borderId="0" xfId="0" applyFont="1" applyAlignment="1">
      <alignment horizontal="center" vertical="center" wrapText="1"/>
    </xf>
    <xf numFmtId="0" fontId="20" fillId="0" borderId="0" xfId="0" applyFont="1" applyAlignment="1">
      <alignment horizontal="center" vertical="center"/>
    </xf>
    <xf numFmtId="0" fontId="26" fillId="13" borderId="0" xfId="0" applyFont="1" applyFill="1" applyAlignment="1">
      <alignment horizontal="left" vertical="center" wrapText="1"/>
    </xf>
    <xf numFmtId="0" fontId="26" fillId="0" borderId="0" xfId="0" applyFont="1" applyAlignment="1">
      <alignment horizontal="center" vertical="center"/>
    </xf>
    <xf numFmtId="0" fontId="19" fillId="13" borderId="0" xfId="0" applyFont="1" applyFill="1" applyAlignment="1">
      <alignment horizontal="justify" wrapText="1"/>
    </xf>
    <xf numFmtId="0" fontId="55" fillId="12" borderId="11" xfId="0" applyFont="1" applyFill="1" applyBorder="1" applyAlignment="1">
      <alignment horizontal="center" vertical="center" wrapText="1"/>
    </xf>
    <xf numFmtId="0" fontId="55" fillId="12" borderId="12" xfId="0" applyFont="1" applyFill="1" applyBorder="1" applyAlignment="1">
      <alignment horizontal="center" vertical="center" wrapText="1"/>
    </xf>
    <xf numFmtId="0" fontId="55" fillId="12" borderId="13" xfId="0" applyFont="1" applyFill="1" applyBorder="1" applyAlignment="1">
      <alignment horizontal="center" vertical="center" wrapText="1"/>
    </xf>
    <xf numFmtId="0" fontId="55" fillId="12" borderId="14" xfId="0" applyFont="1" applyFill="1" applyBorder="1" applyAlignment="1">
      <alignment horizontal="center" vertical="center" wrapText="1"/>
    </xf>
    <xf numFmtId="0" fontId="55" fillId="12" borderId="15" xfId="0" applyFont="1" applyFill="1" applyBorder="1" applyAlignment="1">
      <alignment horizontal="center" vertical="center" wrapText="1"/>
    </xf>
    <xf numFmtId="0" fontId="81" fillId="13" borderId="0" xfId="0" applyFont="1" applyFill="1" applyAlignment="1">
      <alignment horizontal="center" vertical="center" wrapText="1"/>
    </xf>
    <xf numFmtId="3" fontId="34" fillId="0" borderId="16" xfId="0" applyNumberFormat="1" applyFont="1" applyBorder="1" applyAlignment="1">
      <alignment horizontal="left" vertical="center" wrapText="1"/>
    </xf>
    <xf numFmtId="3" fontId="34" fillId="0" borderId="17" xfId="0" applyNumberFormat="1" applyFont="1" applyBorder="1" applyAlignment="1">
      <alignment horizontal="left" vertical="center" wrapText="1"/>
    </xf>
    <xf numFmtId="3" fontId="34" fillId="0" borderId="18" xfId="0" applyNumberFormat="1" applyFont="1" applyBorder="1" applyAlignment="1">
      <alignment horizontal="left" vertical="center" wrapText="1"/>
    </xf>
    <xf numFmtId="0" fontId="10" fillId="12" borderId="19" xfId="0" applyFont="1" applyFill="1" applyBorder="1" applyAlignment="1">
      <alignment horizontal="center" vertical="center" wrapText="1"/>
    </xf>
    <xf numFmtId="0" fontId="10" fillId="12" borderId="10" xfId="0" applyFont="1" applyFill="1" applyBorder="1" applyAlignment="1">
      <alignment horizontal="center" vertical="center" wrapText="1"/>
    </xf>
    <xf numFmtId="3" fontId="24" fillId="0" borderId="6" xfId="0" applyNumberFormat="1" applyFont="1" applyBorder="1" applyAlignment="1">
      <alignment horizontal="left" vertical="center" wrapText="1" indent="1"/>
    </xf>
    <xf numFmtId="3" fontId="34" fillId="0" borderId="7" xfId="0" applyNumberFormat="1" applyFont="1" applyBorder="1" applyAlignment="1">
      <alignment horizontal="left" vertical="center" wrapText="1"/>
    </xf>
    <xf numFmtId="3" fontId="24" fillId="0" borderId="16" xfId="0" applyNumberFormat="1" applyFont="1" applyBorder="1" applyAlignment="1">
      <alignment horizontal="left" vertical="center" wrapText="1" indent="1"/>
    </xf>
    <xf numFmtId="3" fontId="34" fillId="0" borderId="21" xfId="0" applyNumberFormat="1" applyFont="1" applyBorder="1" applyAlignment="1">
      <alignment horizontal="left" vertical="center" wrapText="1"/>
    </xf>
    <xf numFmtId="3" fontId="34" fillId="0" borderId="22" xfId="0" applyNumberFormat="1" applyFont="1" applyBorder="1" applyAlignment="1">
      <alignment horizontal="left" vertical="center" wrapText="1"/>
    </xf>
    <xf numFmtId="3" fontId="34" fillId="0" borderId="23" xfId="0" applyNumberFormat="1" applyFont="1" applyBorder="1" applyAlignment="1">
      <alignment horizontal="left" vertical="center" wrapText="1"/>
    </xf>
    <xf numFmtId="0" fontId="20" fillId="13" borderId="0" xfId="0" applyFont="1" applyFill="1" applyAlignment="1">
      <alignment horizontal="center" vertical="center" wrapText="1"/>
    </xf>
    <xf numFmtId="0" fontId="10" fillId="12" borderId="25" xfId="0" applyFont="1" applyFill="1" applyBorder="1" applyAlignment="1">
      <alignment horizontal="center" vertical="center" wrapText="1"/>
    </xf>
    <xf numFmtId="0" fontId="10" fillId="12" borderId="26" xfId="0" applyFont="1" applyFill="1" applyBorder="1" applyAlignment="1">
      <alignment horizontal="center" vertical="center" wrapText="1"/>
    </xf>
    <xf numFmtId="0" fontId="10" fillId="12" borderId="27" xfId="0" applyFont="1" applyFill="1" applyBorder="1" applyAlignment="1">
      <alignment horizontal="center" vertical="center" wrapText="1"/>
    </xf>
    <xf numFmtId="0" fontId="10" fillId="12" borderId="28" xfId="0" applyFont="1" applyFill="1" applyBorder="1" applyAlignment="1">
      <alignment horizontal="center" vertical="center" wrapText="1"/>
    </xf>
    <xf numFmtId="3" fontId="34" fillId="0" borderId="21" xfId="0" applyNumberFormat="1" applyFont="1" applyBorder="1" applyAlignment="1">
      <alignment horizontal="center" vertical="center" wrapText="1"/>
    </xf>
    <xf numFmtId="3" fontId="34" fillId="0" borderId="23" xfId="0" applyNumberFormat="1" applyFont="1" applyBorder="1" applyAlignment="1">
      <alignment horizontal="center" vertical="center" wrapText="1"/>
    </xf>
    <xf numFmtId="3" fontId="34" fillId="0" borderId="29" xfId="0" applyNumberFormat="1" applyFont="1" applyBorder="1" applyAlignment="1">
      <alignment horizontal="left" vertical="center" wrapText="1"/>
    </xf>
    <xf numFmtId="3" fontId="34" fillId="0" borderId="30" xfId="0" applyNumberFormat="1" applyFont="1" applyBorder="1" applyAlignment="1">
      <alignment horizontal="left" vertical="center" wrapText="1"/>
    </xf>
    <xf numFmtId="3" fontId="34" fillId="0" borderId="31" xfId="0" applyNumberFormat="1" applyFont="1" applyBorder="1" applyAlignment="1">
      <alignment horizontal="left" vertical="center" wrapText="1"/>
    </xf>
    <xf numFmtId="3" fontId="34" fillId="0" borderId="32" xfId="0" applyNumberFormat="1" applyFont="1" applyBorder="1" applyAlignment="1">
      <alignment horizontal="left" vertical="center" wrapText="1"/>
    </xf>
    <xf numFmtId="3" fontId="34" fillId="0" borderId="33" xfId="0" applyNumberFormat="1" applyFont="1" applyBorder="1" applyAlignment="1">
      <alignment horizontal="left" vertical="center" wrapText="1"/>
    </xf>
    <xf numFmtId="3" fontId="34" fillId="0" borderId="34" xfId="0" applyNumberFormat="1" applyFont="1" applyBorder="1" applyAlignment="1">
      <alignment horizontal="left" vertical="center" wrapText="1"/>
    </xf>
    <xf numFmtId="3" fontId="34" fillId="0" borderId="35" xfId="0" applyNumberFormat="1" applyFont="1" applyBorder="1" applyAlignment="1">
      <alignment horizontal="left" vertical="center" wrapText="1"/>
    </xf>
    <xf numFmtId="0" fontId="10" fillId="12" borderId="16" xfId="0" applyFont="1" applyFill="1" applyBorder="1" applyAlignment="1">
      <alignment horizontal="center" vertical="center" wrapText="1"/>
    </xf>
    <xf numFmtId="0" fontId="10" fillId="12" borderId="18" xfId="0" applyFont="1" applyFill="1" applyBorder="1" applyAlignment="1">
      <alignment horizontal="center" vertical="center" wrapText="1"/>
    </xf>
    <xf numFmtId="0" fontId="112" fillId="13" borderId="0" xfId="0" applyFont="1" applyFill="1" applyAlignment="1">
      <alignment horizontal="center" vertical="center"/>
    </xf>
    <xf numFmtId="0" fontId="112" fillId="0" borderId="0" xfId="0" applyFont="1" applyAlignment="1">
      <alignment horizontal="center" wrapText="1"/>
    </xf>
    <xf numFmtId="0" fontId="112" fillId="0" borderId="0" xfId="0" applyFont="1" applyAlignment="1">
      <alignment horizontal="center" vertical="center" wrapText="1"/>
    </xf>
    <xf numFmtId="0" fontId="112" fillId="0" borderId="0" xfId="0" applyFont="1" applyAlignment="1">
      <alignment horizontal="left" vertical="center" wrapText="1"/>
    </xf>
    <xf numFmtId="0" fontId="112" fillId="0" borderId="0" xfId="0" applyFont="1" applyAlignment="1">
      <alignment horizontal="left" vertical="center"/>
    </xf>
    <xf numFmtId="0" fontId="112" fillId="0" borderId="0" xfId="0" applyFont="1" applyAlignment="1">
      <alignment horizontal="center"/>
    </xf>
    <xf numFmtId="0" fontId="112" fillId="0" borderId="0" xfId="0" applyFont="1" applyAlignment="1">
      <alignment horizontal="center" vertical="center"/>
    </xf>
    <xf numFmtId="164" fontId="119" fillId="0" borderId="36" xfId="0" applyNumberFormat="1" applyFont="1" applyBorder="1" applyAlignment="1">
      <alignment horizontal="left" vertical="center" wrapText="1"/>
    </xf>
    <xf numFmtId="0" fontId="119" fillId="0" borderId="36" xfId="0" applyFont="1" applyBorder="1" applyAlignment="1">
      <alignment horizontal="left" vertical="center"/>
    </xf>
    <xf numFmtId="164" fontId="119" fillId="0" borderId="36" xfId="0" applyNumberFormat="1" applyFont="1" applyBorder="1" applyAlignment="1">
      <alignment horizontal="left" vertical="center"/>
    </xf>
    <xf numFmtId="164" fontId="119" fillId="0" borderId="36" xfId="0" applyNumberFormat="1" applyFont="1" applyBorder="1" applyAlignment="1">
      <alignment vertical="center" wrapText="1"/>
    </xf>
    <xf numFmtId="0" fontId="112" fillId="13" borderId="0" xfId="0" applyFont="1" applyFill="1" applyAlignment="1">
      <alignment horizontal="center"/>
    </xf>
    <xf numFmtId="49" fontId="119" fillId="0" borderId="36" xfId="0" applyNumberFormat="1" applyFont="1" applyBorder="1" applyAlignment="1">
      <alignment horizontal="left" vertical="center"/>
    </xf>
    <xf numFmtId="0" fontId="26" fillId="13" borderId="0" xfId="0" applyFont="1" applyFill="1" applyAlignment="1">
      <alignment horizontal="center" vertical="center"/>
    </xf>
    <xf numFmtId="0" fontId="95" fillId="0" borderId="37" xfId="0" applyFont="1" applyBorder="1" applyAlignment="1">
      <alignment horizontal="left" vertical="center" wrapText="1" indent="1"/>
    </xf>
    <xf numFmtId="0" fontId="95" fillId="14" borderId="37" xfId="0" applyFont="1" applyFill="1" applyBorder="1" applyAlignment="1">
      <alignment horizontal="left" vertical="center" wrapText="1" indent="1"/>
    </xf>
  </cellXfs>
  <cellStyles count="2">
    <cellStyle name="Millares" xfId="1" builtinId="3"/>
    <cellStyle name="Normal" xfId="0" builtinId="0"/>
  </cellStyles>
  <dxfs count="44">
    <dxf>
      <fill>
        <patternFill>
          <bgColor theme="9" tint="0.39994506668294322"/>
        </patternFill>
      </fill>
    </dxf>
    <dxf>
      <fill>
        <patternFill>
          <bgColor theme="9" tint="0.39994506668294322"/>
        </patternFill>
      </fill>
    </dxf>
    <dxf>
      <fill>
        <patternFill>
          <bgColor theme="7" tint="0.59996337778862885"/>
        </patternFill>
      </fill>
    </dxf>
    <dxf>
      <fill>
        <patternFill>
          <bgColor theme="9" tint="0.59996337778862885"/>
        </patternFill>
      </fill>
    </dxf>
    <dxf>
      <fill>
        <patternFill>
          <bgColor theme="7" tint="0.59996337778862885"/>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9" tint="-0.24994659260841701"/>
        </patternFill>
      </fill>
    </dxf>
    <dxf>
      <fill>
        <patternFill>
          <bgColor theme="7" tint="0.59996337778862885"/>
        </patternFill>
      </fill>
    </dxf>
    <dxf>
      <fill>
        <patternFill>
          <bgColor theme="9" tint="0.39994506668294322"/>
        </patternFill>
      </fill>
    </dxf>
    <dxf>
      <fill>
        <patternFill>
          <bgColor theme="9" tint="-0.24994659260841701"/>
        </patternFill>
      </fill>
    </dxf>
    <dxf>
      <fill>
        <patternFill>
          <bgColor theme="9" tint="-0.24994659260841701"/>
        </patternFill>
      </fill>
    </dxf>
    <dxf>
      <fill>
        <patternFill>
          <bgColor theme="9" tint="0.59996337778862885"/>
        </patternFill>
      </fill>
    </dxf>
    <dxf>
      <fill>
        <patternFill>
          <bgColor theme="9" tint="-0.24994659260841701"/>
        </patternFill>
      </fill>
    </dxf>
    <dxf>
      <fill>
        <patternFill>
          <bgColor theme="9" tint="0.39994506668294322"/>
        </patternFill>
      </fill>
    </dxf>
    <dxf>
      <fill>
        <patternFill>
          <bgColor theme="9" tint="0.59996337778862885"/>
        </patternFill>
      </fill>
    </dxf>
    <dxf>
      <fill>
        <patternFill>
          <bgColor theme="7" tint="0.39994506668294322"/>
        </patternFill>
      </fill>
    </dxf>
    <dxf>
      <fill>
        <patternFill>
          <bgColor theme="9" tint="0.59996337778862885"/>
        </patternFill>
      </fill>
    </dxf>
    <dxf>
      <fill>
        <patternFill>
          <bgColor theme="7" tint="0.59996337778862885"/>
        </patternFill>
      </fill>
    </dxf>
    <dxf>
      <fill>
        <patternFill>
          <bgColor theme="9" tint="0.39994506668294322"/>
        </patternFill>
      </fill>
    </dxf>
    <dxf>
      <fill>
        <patternFill>
          <bgColor theme="9" tint="0.59996337778862885"/>
        </patternFill>
      </fill>
    </dxf>
    <dxf>
      <fill>
        <patternFill>
          <bgColor theme="9" tint="0.39994506668294322"/>
        </patternFill>
      </fill>
    </dxf>
    <dxf>
      <fill>
        <patternFill>
          <bgColor theme="7" tint="0.59996337778862885"/>
        </patternFill>
      </fill>
    </dxf>
    <dxf>
      <fill>
        <patternFill>
          <bgColor theme="7" tint="0.5999633777886288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48ACC6"/>
      <color rgb="FFADDAE5"/>
      <color rgb="FF83C7D7"/>
      <color rgb="FFDAEEF3"/>
      <color rgb="FF000000"/>
      <color rgb="FF4BACC6"/>
      <color rgb="FF31859C"/>
      <color rgb="FF4978B1"/>
      <color rgb="FFB6C3DC"/>
      <color rgb="FF7E9B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charts/_rels/chart1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2.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3.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4.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5.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9.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0.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1.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2.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4.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35.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4.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45.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46.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47.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48.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49.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50.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1147730068897638E-2"/>
          <c:y val="1.9170691999553815E-2"/>
          <c:w val="0.95616238464376879"/>
          <c:h val="0.87940226123374687"/>
        </c:manualLayout>
      </c:layout>
      <c:barChart>
        <c:barDir val="col"/>
        <c:grouping val="stacked"/>
        <c:varyColors val="0"/>
        <c:ser>
          <c:idx val="0"/>
          <c:order val="0"/>
          <c:tx>
            <c:strRef>
              <c:f>'1.1_GNS_PIB'!$B$22</c:f>
              <c:strCache>
                <c:ptCount val="1"/>
                <c:pt idx="0">
                  <c:v>Sector Público</c:v>
                </c:pt>
              </c:strCache>
            </c:strRef>
          </c:tx>
          <c:spPr>
            <a:solidFill>
              <a:srgbClr val="DAEEF3"/>
            </a:solidFill>
            <a:ln>
              <a:solidFill>
                <a:srgbClr val="4BACC6"/>
              </a:solidFill>
            </a:ln>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'1.1_GNS_PIB'!$C$21:$T$21</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'1.1_GNS_PIB'!$C$22:$T$22</c:f>
              <c:numCache>
                <c:formatCode>0.0%</c:formatCode>
                <c:ptCount val="18"/>
                <c:pt idx="0">
                  <c:v>2.4091608680229862E-2</c:v>
                </c:pt>
                <c:pt idx="1">
                  <c:v>2.4591165273569662E-2</c:v>
                </c:pt>
                <c:pt idx="2">
                  <c:v>2.9386249702699777E-2</c:v>
                </c:pt>
                <c:pt idx="3">
                  <c:v>3.3234876461470032E-2</c:v>
                </c:pt>
                <c:pt idx="4">
                  <c:v>3.5562934636750254E-2</c:v>
                </c:pt>
                <c:pt idx="5">
                  <c:v>4.0034422731494941E-2</c:v>
                </c:pt>
                <c:pt idx="6">
                  <c:v>4.3939787513422209E-2</c:v>
                </c:pt>
                <c:pt idx="7">
                  <c:v>4.6317856537279767E-2</c:v>
                </c:pt>
                <c:pt idx="8">
                  <c:v>4.9557020406954429E-2</c:v>
                </c:pt>
                <c:pt idx="9">
                  <c:v>5.2428625676045934E-2</c:v>
                </c:pt>
                <c:pt idx="10">
                  <c:v>5.4195828929969658E-2</c:v>
                </c:pt>
                <c:pt idx="11">
                  <c:v>5.3317141761353645E-2</c:v>
                </c:pt>
                <c:pt idx="12">
                  <c:v>5.1006670054034621E-2</c:v>
                </c:pt>
                <c:pt idx="13">
                  <c:v>5.419925273826167E-2</c:v>
                </c:pt>
                <c:pt idx="14">
                  <c:v>5.5055943445232701E-2</c:v>
                </c:pt>
                <c:pt idx="15">
                  <c:v>5.0928591153078545E-2</c:v>
                </c:pt>
                <c:pt idx="16">
                  <c:v>5.1523564319436999E-2</c:v>
                </c:pt>
                <c:pt idx="17">
                  <c:v>5.0054763739733388E-2</c:v>
                </c:pt>
              </c:numCache>
            </c:numRef>
          </c:val>
          <c:extLst xmlns:c16r2="http://schemas.microsoft.com/office/drawing/2015/06/chart">
            <c:ext xmlns:c16="http://schemas.microsoft.com/office/drawing/2014/chart" uri="{C3380CC4-5D6E-409C-BE32-E72D297353CC}">
              <c16:uniqueId val="{00000000-80B1-4990-B52C-FAAE09F244E8}"/>
            </c:ext>
          </c:extLst>
        </c:ser>
        <c:ser>
          <c:idx val="1"/>
          <c:order val="1"/>
          <c:tx>
            <c:strRef>
              <c:f>'1.1_GNS_PIB'!$B$23</c:f>
              <c:strCache>
                <c:ptCount val="1"/>
                <c:pt idx="0">
                  <c:v>Sector privado</c:v>
                </c:pt>
              </c:strCache>
            </c:strRef>
          </c:tx>
          <c:spPr>
            <a:solidFill>
              <a:srgbClr val="4BACC6"/>
            </a:solidFill>
            <a:ln>
              <a:solidFill>
                <a:srgbClr val="31859C"/>
              </a:solidFill>
            </a:ln>
          </c:spPr>
          <c:invertIfNegative val="0"/>
          <c:dLbls>
            <c:dLbl>
              <c:idx val="0"/>
              <c:layout>
                <c:manualLayout>
                  <c:x val="2.1125976774762252E-3"/>
                  <c:y val="-6.13010311499329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0B1-4990-B52C-FAAE09F244E8}"/>
                </c:ext>
                <c:ext xmlns:c15="http://schemas.microsoft.com/office/drawing/2012/chart" uri="{CE6537A1-D6FC-4f65-9D91-7224C49458BB}">
                  <c15:layout/>
                </c:ext>
              </c:extLst>
            </c:dLbl>
            <c:dLbl>
              <c:idx val="1"/>
              <c:layout>
                <c:manualLayout>
                  <c:x val="1.8795228698304375E-3"/>
                  <c:y val="-6.13010311499329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0B1-4990-B52C-FAAE09F244E8}"/>
                </c:ext>
                <c:ext xmlns:c15="http://schemas.microsoft.com/office/drawing/2012/chart" uri="{CE6537A1-D6FC-4f65-9D91-7224C49458BB}">
                  <c15:layout/>
                </c:ext>
              </c:extLst>
            </c:dLbl>
            <c:dLbl>
              <c:idx val="2"/>
              <c:layout>
                <c:manualLayout>
                  <c:x val="1.783308065039302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0B1-4990-B52C-FAAE09F244E8}"/>
                </c:ext>
                <c:ext xmlns:c15="http://schemas.microsoft.com/office/drawing/2012/chart" uri="{CE6537A1-D6FC-4f65-9D91-7224C49458BB}">
                  <c15:layout/>
                </c:ext>
              </c:extLst>
            </c:dLbl>
            <c:dLbl>
              <c:idx val="3"/>
              <c:layout>
                <c:manualLayout>
                  <c:x val="2.1275220861405634E-4"/>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0B1-4990-B52C-FAAE09F244E8}"/>
                </c:ext>
                <c:ext xmlns:c15="http://schemas.microsoft.com/office/drawing/2012/chart" uri="{CE6537A1-D6FC-4f65-9D91-7224C49458BB}">
                  <c15:layout/>
                </c:ext>
              </c:extLst>
            </c:dLbl>
            <c:dLbl>
              <c:idx val="4"/>
              <c:layout>
                <c:manualLayout>
                  <c:x val="7.7511662869674826E-4"/>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0B1-4990-B52C-FAAE09F244E8}"/>
                </c:ext>
                <c:ext xmlns:c15="http://schemas.microsoft.com/office/drawing/2012/chart" uri="{CE6537A1-D6FC-4f65-9D91-7224C49458BB}">
                  <c15:layout/>
                </c:ext>
              </c:extLst>
            </c:dLbl>
            <c:dLbl>
              <c:idx val="5"/>
              <c:layout>
                <c:manualLayout>
                  <c:x val="7.7511662869674826E-4"/>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0B1-4990-B52C-FAAE09F244E8}"/>
                </c:ext>
                <c:ext xmlns:c15="http://schemas.microsoft.com/office/drawing/2012/chart" uri="{CE6537A1-D6FC-4f65-9D91-7224C49458BB}">
                  <c15:layout/>
                </c:ext>
              </c:extLst>
            </c:dLbl>
            <c:dLbl>
              <c:idx val="6"/>
              <c:layout>
                <c:manualLayout>
                  <c:x val="-3.4961221146870947E-4"/>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0B1-4990-B52C-FAAE09F244E8}"/>
                </c:ex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'1.1_GNS_PIB'!$C$21:$T$21</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'1.1_GNS_PIB'!$C$23:$T$23</c:f>
              <c:numCache>
                <c:formatCode>0.0%</c:formatCode>
                <c:ptCount val="18"/>
                <c:pt idx="0">
                  <c:v>1.574341137625062E-2</c:v>
                </c:pt>
                <c:pt idx="1">
                  <c:v>1.5168932615457351E-2</c:v>
                </c:pt>
                <c:pt idx="2">
                  <c:v>1.7191819542588391E-2</c:v>
                </c:pt>
                <c:pt idx="3">
                  <c:v>1.6301545638236929E-2</c:v>
                </c:pt>
                <c:pt idx="4">
                  <c:v>1.6260254517953463E-2</c:v>
                </c:pt>
                <c:pt idx="5">
                  <c:v>1.5606374319188838E-2</c:v>
                </c:pt>
                <c:pt idx="6">
                  <c:v>1.3721832900341497E-2</c:v>
                </c:pt>
                <c:pt idx="7">
                  <c:v>1.0901051972563313E-2</c:v>
                </c:pt>
                <c:pt idx="8">
                  <c:v>1.6130533338404165E-2</c:v>
                </c:pt>
                <c:pt idx="9">
                  <c:v>1.4427422192116297E-2</c:v>
                </c:pt>
                <c:pt idx="10">
                  <c:v>1.3878490385037121E-2</c:v>
                </c:pt>
                <c:pt idx="11">
                  <c:v>1.4501238060907567E-2</c:v>
                </c:pt>
                <c:pt idx="12">
                  <c:v>1.6001670324955902E-2</c:v>
                </c:pt>
                <c:pt idx="13">
                  <c:v>1.6906712597141205E-2</c:v>
                </c:pt>
                <c:pt idx="14">
                  <c:v>1.566150870084957E-2</c:v>
                </c:pt>
                <c:pt idx="15">
                  <c:v>1.5694024101875294E-2</c:v>
                </c:pt>
                <c:pt idx="16">
                  <c:v>1.6587229188737122E-2</c:v>
                </c:pt>
                <c:pt idx="17">
                  <c:v>1.749694157439589E-2</c:v>
                </c:pt>
              </c:numCache>
            </c:numRef>
          </c:val>
          <c:extLst xmlns:c16r2="http://schemas.microsoft.com/office/drawing/2015/06/chart">
            <c:ext xmlns:c16="http://schemas.microsoft.com/office/drawing/2014/chart" uri="{C3380CC4-5D6E-409C-BE32-E72D297353CC}">
              <c16:uniqueId val="{00000008-80B1-4990-B52C-FAAE09F244E8}"/>
            </c:ext>
          </c:extLst>
        </c:ser>
        <c:dLbls>
          <c:showLegendKey val="0"/>
          <c:showVal val="0"/>
          <c:showCatName val="0"/>
          <c:showSerName val="0"/>
          <c:showPercent val="0"/>
          <c:showBubbleSize val="0"/>
        </c:dLbls>
        <c:gapWidth val="150"/>
        <c:overlap val="100"/>
        <c:axId val="-432347824"/>
        <c:axId val="-432346192"/>
      </c:barChart>
      <c:lineChart>
        <c:grouping val="standard"/>
        <c:varyColors val="0"/>
        <c:ser>
          <c:idx val="2"/>
          <c:order val="2"/>
          <c:tx>
            <c:strRef>
              <c:f>'1.1_GNS_PIB'!$B$24</c:f>
              <c:strCache>
                <c:ptCount val="1"/>
                <c:pt idx="0">
                  <c:v>GNS/PIB</c:v>
                </c:pt>
              </c:strCache>
            </c:strRef>
          </c:tx>
          <c:spPr>
            <a:ln w="19050">
              <a:solidFill>
                <a:srgbClr val="FF7878"/>
              </a:solidFill>
              <a:prstDash val="sysDash"/>
            </a:ln>
          </c:spPr>
          <c:marker>
            <c:symbol val="diamond"/>
            <c:size val="6"/>
            <c:spPr>
              <a:solidFill>
                <a:srgbClr val="FF7878"/>
              </a:solidFill>
              <a:ln>
                <a:solidFill>
                  <a:srgbClr val="FF7878"/>
                </a:solidFill>
              </a:ln>
            </c:spPr>
          </c:marker>
          <c:dLbls>
            <c:spPr>
              <a:noFill/>
              <a:ln>
                <a:noFill/>
              </a:ln>
              <a:effectLst/>
            </c:sp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'1.1_GNS_PIB'!$C$21:$T$21</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'1.1_GNS_PIB'!$C$24:$T$24</c:f>
              <c:numCache>
                <c:formatCode>0.0%</c:formatCode>
                <c:ptCount val="18"/>
                <c:pt idx="0">
                  <c:v>3.9835020056480486E-2</c:v>
                </c:pt>
                <c:pt idx="1">
                  <c:v>3.9760097889027013E-2</c:v>
                </c:pt>
                <c:pt idx="2">
                  <c:v>4.6578069245288165E-2</c:v>
                </c:pt>
                <c:pt idx="3">
                  <c:v>4.9536422099706962E-2</c:v>
                </c:pt>
                <c:pt idx="4">
                  <c:v>5.1823189154703714E-2</c:v>
                </c:pt>
                <c:pt idx="5">
                  <c:v>5.5640797050683782E-2</c:v>
                </c:pt>
                <c:pt idx="6">
                  <c:v>5.7661620413763708E-2</c:v>
                </c:pt>
                <c:pt idx="7">
                  <c:v>5.7218908509843083E-2</c:v>
                </c:pt>
                <c:pt idx="8">
                  <c:v>6.568755374535859E-2</c:v>
                </c:pt>
                <c:pt idx="9">
                  <c:v>6.6856047868162238E-2</c:v>
                </c:pt>
                <c:pt idx="10">
                  <c:v>6.8074319315006779E-2</c:v>
                </c:pt>
                <c:pt idx="11">
                  <c:v>6.7818379822261216E-2</c:v>
                </c:pt>
                <c:pt idx="12">
                  <c:v>6.7008340378990519E-2</c:v>
                </c:pt>
                <c:pt idx="13">
                  <c:v>7.1105965335402879E-2</c:v>
                </c:pt>
                <c:pt idx="14">
                  <c:v>7.0717452146082271E-2</c:v>
                </c:pt>
                <c:pt idx="15">
                  <c:v>6.6622615254953832E-2</c:v>
                </c:pt>
                <c:pt idx="16">
                  <c:v>6.8110793508174117E-2</c:v>
                </c:pt>
                <c:pt idx="17">
                  <c:v>6.7551705314129282E-2</c:v>
                </c:pt>
              </c:numCache>
            </c:numRef>
          </c:val>
          <c:smooth val="0"/>
          <c:extLst xmlns:c16r2="http://schemas.microsoft.com/office/drawing/2015/06/chart">
            <c:ext xmlns:c16="http://schemas.microsoft.com/office/drawing/2014/chart" uri="{C3380CC4-5D6E-409C-BE32-E72D297353CC}">
              <c16:uniqueId val="{00000009-80B1-4990-B52C-FAAE09F244E8}"/>
            </c:ext>
          </c:extLst>
        </c:ser>
        <c:dLbls>
          <c:showLegendKey val="0"/>
          <c:showVal val="0"/>
          <c:showCatName val="0"/>
          <c:showSerName val="0"/>
          <c:showPercent val="0"/>
          <c:showBubbleSize val="0"/>
        </c:dLbls>
        <c:marker val="1"/>
        <c:smooth val="0"/>
        <c:axId val="-432343472"/>
        <c:axId val="-432345104"/>
      </c:lineChart>
      <c:catAx>
        <c:axId val="-432347824"/>
        <c:scaling>
          <c:orientation val="minMax"/>
        </c:scaling>
        <c:delete val="0"/>
        <c:axPos val="b"/>
        <c:numFmt formatCode="General" sourceLinked="1"/>
        <c:majorTickMark val="out"/>
        <c:minorTickMark val="none"/>
        <c:tickLblPos val="nextTo"/>
        <c:crossAx val="-432346192"/>
        <c:crosses val="autoZero"/>
        <c:auto val="1"/>
        <c:lblAlgn val="ctr"/>
        <c:lblOffset val="100"/>
        <c:noMultiLvlLbl val="0"/>
      </c:catAx>
      <c:valAx>
        <c:axId val="-432346192"/>
        <c:scaling>
          <c:orientation val="minMax"/>
          <c:max val="0.1"/>
        </c:scaling>
        <c:delete val="0"/>
        <c:axPos val="l"/>
        <c:numFmt formatCode="0.0%" sourceLinked="1"/>
        <c:majorTickMark val="out"/>
        <c:minorTickMark val="none"/>
        <c:tickLblPos val="nextTo"/>
        <c:spPr>
          <a:ln>
            <a:solidFill>
              <a:schemeClr val="bg1"/>
            </a:solidFill>
          </a:ln>
        </c:spPr>
        <c:txPr>
          <a:bodyPr/>
          <a:lstStyle/>
          <a:p>
            <a:pPr>
              <a:defRPr sz="500">
                <a:solidFill>
                  <a:schemeClr val="bg1"/>
                </a:solidFill>
              </a:defRPr>
            </a:pPr>
            <a:endParaRPr lang="es-EC"/>
          </a:p>
        </c:txPr>
        <c:crossAx val="-432347824"/>
        <c:crosses val="autoZero"/>
        <c:crossBetween val="between"/>
        <c:majorUnit val="2.0000000000000004E-2"/>
        <c:minorUnit val="4.000000000000001E-3"/>
      </c:valAx>
      <c:valAx>
        <c:axId val="-432345104"/>
        <c:scaling>
          <c:orientation val="minMax"/>
          <c:min val="0"/>
        </c:scaling>
        <c:delete val="0"/>
        <c:axPos val="r"/>
        <c:numFmt formatCode="0.0%" sourceLinked="1"/>
        <c:majorTickMark val="out"/>
        <c:minorTickMark val="none"/>
        <c:tickLblPos val="nextTo"/>
        <c:spPr>
          <a:ln>
            <a:solidFill>
              <a:schemeClr val="bg1"/>
            </a:solidFill>
          </a:ln>
        </c:spPr>
        <c:txPr>
          <a:bodyPr/>
          <a:lstStyle/>
          <a:p>
            <a:pPr>
              <a:defRPr>
                <a:solidFill>
                  <a:schemeClr val="bg1"/>
                </a:solidFill>
              </a:defRPr>
            </a:pPr>
            <a:endParaRPr lang="es-EC"/>
          </a:p>
        </c:txPr>
        <c:crossAx val="-432343472"/>
        <c:crosses val="max"/>
        <c:crossBetween val="between"/>
      </c:valAx>
      <c:catAx>
        <c:axId val="-432343472"/>
        <c:scaling>
          <c:orientation val="minMax"/>
        </c:scaling>
        <c:delete val="1"/>
        <c:axPos val="b"/>
        <c:numFmt formatCode="General" sourceLinked="1"/>
        <c:majorTickMark val="out"/>
        <c:minorTickMark val="none"/>
        <c:tickLblPos val="nextTo"/>
        <c:crossAx val="-432345104"/>
        <c:crosses val="autoZero"/>
        <c:auto val="1"/>
        <c:lblAlgn val="ctr"/>
        <c:lblOffset val="100"/>
        <c:noMultiLvlLbl val="0"/>
      </c:catAx>
    </c:plotArea>
    <c:legend>
      <c:legendPos val="r"/>
      <c:layout>
        <c:manualLayout>
          <c:xMode val="edge"/>
          <c:yMode val="edge"/>
          <c:x val="0.33388634560214853"/>
          <c:y val="0.96747405125221853"/>
          <c:w val="0.47430177793975969"/>
          <c:h val="2.7332316233728646E-2"/>
        </c:manualLayout>
      </c:layout>
      <c:overlay val="0"/>
    </c:legend>
    <c:plotVisOnly val="1"/>
    <c:dispBlanksAs val="gap"/>
    <c:showDLblsOverMax val="0"/>
  </c:chart>
  <c:spPr>
    <a:ln>
      <a:noFill/>
    </a:ln>
  </c:spPr>
  <c:txPr>
    <a:bodyPr/>
    <a:lstStyle/>
    <a:p>
      <a:pPr>
        <a:defRPr sz="1100">
          <a:solidFill>
            <a:srgbClr val="5A5A72"/>
          </a:solidFill>
          <a:latin typeface="Century Gothic" panose="020B0502020202020204" pitchFamily="34" charset="0"/>
        </a:defRPr>
      </a:pPr>
      <a:endParaRPr lang="es-EC"/>
    </a:p>
  </c:tx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395962315734161E-3"/>
          <c:y val="1.326181884705427E-2"/>
          <c:w val="0.97426747002397085"/>
          <c:h val="0.83803387305029775"/>
        </c:manualLayout>
      </c:layout>
      <c:barChart>
        <c:barDir val="col"/>
        <c:grouping val="clustered"/>
        <c:varyColors val="0"/>
        <c:ser>
          <c:idx val="1"/>
          <c:order val="0"/>
          <c:tx>
            <c:strRef>
              <c:f>'2.3_EROG SECT'!$B$24</c:f>
              <c:strCache>
                <c:ptCount val="1"/>
                <c:pt idx="0">
                  <c:v>Sector Público</c:v>
                </c:pt>
              </c:strCache>
            </c:strRef>
          </c:tx>
          <c:spPr>
            <a:solidFill>
              <a:srgbClr val="DAEEF3"/>
            </a:solidFill>
            <a:ln>
              <a:solidFill>
                <a:srgbClr val="4BACC6"/>
              </a:solidFill>
            </a:ln>
          </c:spPr>
          <c:invertIfNegative val="0"/>
          <c:dLbls>
            <c:spPr>
              <a:noFill/>
              <a:ln>
                <a:noFill/>
              </a:ln>
              <a:effectLst/>
            </c:spPr>
            <c:txPr>
              <a:bodyPr rot="0" vert="horz"/>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'2.3_EROG SECT'!$C$23:$T$23</c:f>
              <c:numCache>
                <c:formatCode>0</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'2.3_EROG SECT'!$C$24:$T$24</c:f>
              <c:numCache>
                <c:formatCode>_ * #,##0_ ;_ * \-#,##0_ ;_ * "-"??_ ;_ @_ </c:formatCode>
                <c:ptCount val="18"/>
                <c:pt idx="0">
                  <c:v>1137.08</c:v>
                </c:pt>
                <c:pt idx="1">
                  <c:v>1412.953</c:v>
                </c:pt>
                <c:pt idx="2">
                  <c:v>1658.442</c:v>
                </c:pt>
                <c:pt idx="3">
                  <c:v>2179.1750000000002</c:v>
                </c:pt>
                <c:pt idx="4">
                  <c:v>2869.2829999999999</c:v>
                </c:pt>
                <c:pt idx="5">
                  <c:v>3608.7719999999999</c:v>
                </c:pt>
                <c:pt idx="6">
                  <c:v>4127.835</c:v>
                </c:pt>
                <c:pt idx="7">
                  <c:v>4647.5429999999997</c:v>
                </c:pt>
                <c:pt idx="8">
                  <c:v>4816.88</c:v>
                </c:pt>
                <c:pt idx="9">
                  <c:v>5054.4390000000003</c:v>
                </c:pt>
                <c:pt idx="10">
                  <c:v>5873.0339999999997</c:v>
                </c:pt>
                <c:pt idx="11">
                  <c:v>5589.5280000000002</c:v>
                </c:pt>
                <c:pt idx="12">
                  <c:v>5336.8670000000002</c:v>
                </c:pt>
                <c:pt idx="13">
                  <c:v>4968.4949999999999</c:v>
                </c:pt>
                <c:pt idx="14">
                  <c:v>5662.92</c:v>
                </c:pt>
                <c:pt idx="15">
                  <c:v>5665.19</c:v>
                </c:pt>
                <c:pt idx="16">
                  <c:v>6033.6859999999997</c:v>
                </c:pt>
                <c:pt idx="17">
                  <c:v>5960.8360000000002</c:v>
                </c:pt>
              </c:numCache>
            </c:numRef>
          </c:val>
          <c:extLst xmlns:c16r2="http://schemas.microsoft.com/office/drawing/2015/06/chart">
            <c:ext xmlns:c16="http://schemas.microsoft.com/office/drawing/2014/chart" uri="{C3380CC4-5D6E-409C-BE32-E72D297353CC}">
              <c16:uniqueId val="{00000000-12DE-46FA-97A6-506C12588073}"/>
            </c:ext>
          </c:extLst>
        </c:ser>
        <c:ser>
          <c:idx val="0"/>
          <c:order val="1"/>
          <c:tx>
            <c:strRef>
              <c:f>'2.3_EROG SECT'!$B$25</c:f>
              <c:strCache>
                <c:ptCount val="1"/>
                <c:pt idx="0">
                  <c:v>Sector privado</c:v>
                </c:pt>
              </c:strCache>
            </c:strRef>
          </c:tx>
          <c:spPr>
            <a:solidFill>
              <a:srgbClr val="4BACC6"/>
            </a:solidFill>
            <a:ln>
              <a:solidFill>
                <a:srgbClr val="31859C"/>
              </a:solidFill>
            </a:ln>
          </c:spPr>
          <c:invertIfNegative val="0"/>
          <c:dLbls>
            <c:spPr>
              <a:noFill/>
              <a:ln>
                <a:noFill/>
              </a:ln>
              <a:effectLst/>
            </c:spPr>
            <c:txPr>
              <a:bodyPr rot="0" vert="horz"/>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'2.3_EROG SECT'!$C$23:$T$23</c:f>
              <c:numCache>
                <c:formatCode>0</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'2.3_EROG SECT'!$C$25:$T$25</c:f>
              <c:numCache>
                <c:formatCode>_ * #,##0_ ;_ * \-#,##0_ ;_ * "-"??_ ;_ @_ </c:formatCode>
                <c:ptCount val="18"/>
                <c:pt idx="0">
                  <c:v>668.69799999999998</c:v>
                </c:pt>
                <c:pt idx="1">
                  <c:v>817.63599999999997</c:v>
                </c:pt>
                <c:pt idx="2">
                  <c:v>1006.957</c:v>
                </c:pt>
                <c:pt idx="3">
                  <c:v>1195.7840000000001</c:v>
                </c:pt>
                <c:pt idx="4">
                  <c:v>1390.7760000000001</c:v>
                </c:pt>
                <c:pt idx="5">
                  <c:v>1579.78</c:v>
                </c:pt>
                <c:pt idx="6">
                  <c:v>1768.8240000000001</c:v>
                </c:pt>
                <c:pt idx="7">
                  <c:v>1936.6790000000001</c:v>
                </c:pt>
                <c:pt idx="8">
                  <c:v>2150.7649999999999</c:v>
                </c:pt>
                <c:pt idx="9">
                  <c:v>1985.598</c:v>
                </c:pt>
                <c:pt idx="10">
                  <c:v>1908.615</c:v>
                </c:pt>
                <c:pt idx="11">
                  <c:v>1978.18</c:v>
                </c:pt>
                <c:pt idx="12">
                  <c:v>2232.9409999999998</c:v>
                </c:pt>
                <c:pt idx="13">
                  <c:v>2220.357</c:v>
                </c:pt>
                <c:pt idx="14">
                  <c:v>2540.3310000000001</c:v>
                </c:pt>
                <c:pt idx="15">
                  <c:v>2597.2959999999998</c:v>
                </c:pt>
                <c:pt idx="16">
                  <c:v>3428.864</c:v>
                </c:pt>
                <c:pt idx="17">
                  <c:v>3264.3560000000002</c:v>
                </c:pt>
              </c:numCache>
            </c:numRef>
          </c:val>
          <c:extLst xmlns:c16r2="http://schemas.microsoft.com/office/drawing/2015/06/chart">
            <c:ext xmlns:c16="http://schemas.microsoft.com/office/drawing/2014/chart" uri="{C3380CC4-5D6E-409C-BE32-E72D297353CC}">
              <c16:uniqueId val="{00000001-12DE-46FA-97A6-506C12588073}"/>
            </c:ext>
          </c:extLst>
        </c:ser>
        <c:dLbls>
          <c:showLegendKey val="0"/>
          <c:showVal val="1"/>
          <c:showCatName val="0"/>
          <c:showSerName val="0"/>
          <c:showPercent val="0"/>
          <c:showBubbleSize val="0"/>
        </c:dLbls>
        <c:gapWidth val="60"/>
        <c:axId val="-140903792"/>
        <c:axId val="-140895632"/>
      </c:barChart>
      <c:catAx>
        <c:axId val="-140903792"/>
        <c:scaling>
          <c:orientation val="minMax"/>
        </c:scaling>
        <c:delete val="0"/>
        <c:axPos val="b"/>
        <c:numFmt formatCode="0" sourceLinked="1"/>
        <c:majorTickMark val="none"/>
        <c:minorTickMark val="none"/>
        <c:tickLblPos val="nextTo"/>
        <c:spPr>
          <a:noFill/>
          <a:ln w="9525" cap="flat" cmpd="sng" algn="ctr">
            <a:solidFill>
              <a:schemeClr val="tx1">
                <a:lumMod val="65000"/>
                <a:lumOff val="35000"/>
              </a:schemeClr>
            </a:solidFill>
            <a:round/>
          </a:ln>
          <a:effectLst/>
        </c:spPr>
        <c:txPr>
          <a:bodyPr rot="-60000000" vert="horz"/>
          <a:lstStyle/>
          <a:p>
            <a:pPr>
              <a:defRPr/>
            </a:pPr>
            <a:endParaRPr lang="es-EC"/>
          </a:p>
        </c:txPr>
        <c:crossAx val="-140895632"/>
        <c:crosses val="autoZero"/>
        <c:auto val="1"/>
        <c:lblAlgn val="ctr"/>
        <c:lblOffset val="100"/>
        <c:noMultiLvlLbl val="0"/>
      </c:catAx>
      <c:valAx>
        <c:axId val="-140895632"/>
        <c:scaling>
          <c:orientation val="minMax"/>
          <c:max val="8500"/>
          <c:min val="0"/>
        </c:scaling>
        <c:delete val="0"/>
        <c:axPos val="l"/>
        <c:numFmt formatCode="_ * #,##0_ ;_ * \-#,##0_ ;_ * &quot;-&quot;??_ ;_ @_ " sourceLinked="1"/>
        <c:majorTickMark val="out"/>
        <c:minorTickMark val="none"/>
        <c:tickLblPos val="nextTo"/>
        <c:spPr>
          <a:ln>
            <a:noFill/>
          </a:ln>
        </c:spPr>
        <c:txPr>
          <a:bodyPr/>
          <a:lstStyle/>
          <a:p>
            <a:pPr>
              <a:defRPr sz="200">
                <a:solidFill>
                  <a:schemeClr val="bg1"/>
                </a:solidFill>
              </a:defRPr>
            </a:pPr>
            <a:endParaRPr lang="es-EC"/>
          </a:p>
        </c:txPr>
        <c:crossAx val="-140903792"/>
        <c:crosses val="autoZero"/>
        <c:crossBetween val="between"/>
        <c:majorUnit val="200"/>
        <c:minorUnit val="40"/>
      </c:valAx>
      <c:spPr>
        <a:noFill/>
        <a:ln>
          <a:noFill/>
        </a:ln>
        <a:effectLst/>
      </c:spPr>
    </c:plotArea>
    <c:legend>
      <c:legendPos val="b"/>
      <c:layout>
        <c:manualLayout>
          <c:xMode val="edge"/>
          <c:yMode val="edge"/>
          <c:x val="3.4424992822614763E-2"/>
          <c:y val="0.93704148784468833"/>
          <c:w val="0.93877918749766154"/>
          <c:h val="4.7477254287392953E-2"/>
        </c:manualLayout>
      </c:layout>
      <c:overlay val="0"/>
      <c:spPr>
        <a:noFill/>
        <a:ln>
          <a:noFill/>
        </a:ln>
        <a:effectLst/>
      </c:spPr>
      <c:txPr>
        <a:bodyPr rot="0" vert="horz"/>
        <a:lstStyle/>
        <a:p>
          <a:pPr>
            <a:defRPr>
              <a:solidFill>
                <a:srgbClr val="64647C"/>
              </a:solidFill>
            </a:defRPr>
          </a:pPr>
          <a:endParaRPr lang="es-EC"/>
        </a:p>
      </c:txPr>
    </c:legend>
    <c:plotVisOnly val="1"/>
    <c:dispBlanksAs val="zero"/>
    <c:showDLblsOverMax val="0"/>
  </c:chart>
  <c:spPr>
    <a:solidFill>
      <a:schemeClr val="bg1"/>
    </a:solidFill>
    <a:ln w="9525" cap="flat" cmpd="sng" algn="ctr">
      <a:no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1"/>
    <c:plotArea>
      <c:layout>
        <c:manualLayout>
          <c:layoutTarget val="inner"/>
          <c:xMode val="edge"/>
          <c:yMode val="edge"/>
          <c:x val="0.33002489118479622"/>
          <c:y val="0.16019339162466523"/>
          <c:w val="0.21359113999368057"/>
          <c:h val="0.73940942345246119"/>
        </c:manualLayout>
      </c:layout>
      <c:pieChart>
        <c:varyColors val="1"/>
        <c:ser>
          <c:idx val="0"/>
          <c:order val="0"/>
          <c:tx>
            <c:strRef>
              <c:f>'2.4_EROG SEG SECTOR'!$B$54</c:f>
              <c:strCache>
                <c:ptCount val="1"/>
                <c:pt idx="0">
                  <c:v>Total</c:v>
                </c:pt>
              </c:strCache>
            </c:strRef>
          </c:tx>
          <c:dPt>
            <c:idx val="0"/>
            <c:bubble3D val="0"/>
            <c:explosion val="3"/>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1-9E14-413C-8A25-B9406E9753B6}"/>
              </c:ext>
            </c:extLst>
          </c:dPt>
          <c:dPt>
            <c:idx val="1"/>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3-9E14-413C-8A25-B9406E9753B6}"/>
              </c:ext>
            </c:extLst>
          </c:dPt>
          <c:dPt>
            <c:idx val="2"/>
            <c:bubble3D val="0"/>
            <c:spPr>
              <a:solidFill>
                <a:schemeClr val="accent4">
                  <a:lumMod val="60000"/>
                  <a:lumOff val="40000"/>
                </a:schemeClr>
              </a:solidFill>
              <a:ln>
                <a:solidFill>
                  <a:schemeClr val="accent4">
                    <a:lumMod val="75000"/>
                  </a:schemeClr>
                </a:solidFill>
              </a:ln>
            </c:spPr>
            <c:extLst xmlns:c16r2="http://schemas.microsoft.com/office/drawing/2015/06/chart">
              <c:ext xmlns:c16="http://schemas.microsoft.com/office/drawing/2014/chart" uri="{C3380CC4-5D6E-409C-BE32-E72D297353CC}">
                <c16:uniqueId val="{00000005-9E14-413C-8A25-B9406E9753B6}"/>
              </c:ext>
            </c:extLst>
          </c:dPt>
          <c:dPt>
            <c:idx val="3"/>
            <c:bubble3D val="0"/>
            <c:spPr>
              <a:solidFill>
                <a:srgbClr val="FFD1D1"/>
              </a:solidFill>
              <a:ln>
                <a:solidFill>
                  <a:srgbClr val="FF9999"/>
                </a:solidFill>
              </a:ln>
            </c:spPr>
            <c:extLst xmlns:c16r2="http://schemas.microsoft.com/office/drawing/2015/06/chart">
              <c:ext xmlns:c16="http://schemas.microsoft.com/office/drawing/2014/chart" uri="{C3380CC4-5D6E-409C-BE32-E72D297353CC}">
                <c16:uniqueId val="{00000007-9E14-413C-8A25-B9406E9753B6}"/>
              </c:ext>
            </c:extLst>
          </c:dPt>
          <c:dPt>
            <c:idx val="4"/>
            <c:bubble3D val="0"/>
            <c:spPr>
              <a:solidFill>
                <a:srgbClr val="FAC090"/>
              </a:solidFill>
              <a:ln>
                <a:solidFill>
                  <a:srgbClr val="F57913"/>
                </a:solidFill>
              </a:ln>
            </c:spPr>
            <c:extLst xmlns:c16r2="http://schemas.microsoft.com/office/drawing/2015/06/chart">
              <c:ext xmlns:c16="http://schemas.microsoft.com/office/drawing/2014/chart" uri="{C3380CC4-5D6E-409C-BE32-E72D297353CC}">
                <c16:uniqueId val="{00000009-9E14-413C-8A25-B9406E9753B6}"/>
              </c:ext>
            </c:extLst>
          </c:dPt>
          <c:dPt>
            <c:idx val="5"/>
            <c:bubble3D val="0"/>
            <c:spPr>
              <a:solidFill>
                <a:schemeClr val="accent3">
                  <a:lumMod val="20000"/>
                  <a:lumOff val="80000"/>
                </a:schemeClr>
              </a:solidFill>
              <a:ln>
                <a:solidFill>
                  <a:schemeClr val="accent3">
                    <a:lumMod val="75000"/>
                  </a:schemeClr>
                </a:solidFill>
              </a:ln>
            </c:spPr>
            <c:extLst xmlns:c16r2="http://schemas.microsoft.com/office/drawing/2015/06/chart">
              <c:ext xmlns:c16="http://schemas.microsoft.com/office/drawing/2014/chart" uri="{C3380CC4-5D6E-409C-BE32-E72D297353CC}">
                <c16:uniqueId val="{0000000B-FABC-440D-BBED-AC37D2C0464A}"/>
              </c:ext>
            </c:extLst>
          </c:dPt>
          <c:dLbls>
            <c:dLbl>
              <c:idx val="0"/>
              <c:layout>
                <c:manualLayout>
                  <c:x val="5.9325170622123707E-3"/>
                  <c:y val="-5.7037113104949244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1-9E14-413C-8A25-B9406E9753B6}"/>
                </c:ext>
                <c:ext xmlns:c15="http://schemas.microsoft.com/office/drawing/2012/chart" uri="{CE6537A1-D6FC-4f65-9D91-7224C49458BB}">
                  <c15:layout>
                    <c:manualLayout>
                      <c:w val="8.5124129617122443E-2"/>
                      <c:h val="0.12614828347541776"/>
                    </c:manualLayout>
                  </c15:layout>
                </c:ext>
              </c:extLst>
            </c:dLbl>
            <c:dLbl>
              <c:idx val="1"/>
              <c:layout>
                <c:manualLayout>
                  <c:x val="0.13183878412514261"/>
                  <c:y val="-3.1552930108373005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3-9E14-413C-8A25-B9406E9753B6}"/>
                </c:ext>
                <c:ext xmlns:c15="http://schemas.microsoft.com/office/drawing/2012/chart" uri="{CE6537A1-D6FC-4f65-9D91-7224C49458BB}">
                  <c15:layout>
                    <c:manualLayout>
                      <c:w val="6.8601519613912962E-2"/>
                      <c:h val="0.12839656877278469"/>
                    </c:manualLayout>
                  </c15:layout>
                </c:ext>
              </c:extLst>
            </c:dLbl>
            <c:dLbl>
              <c:idx val="2"/>
              <c:layout>
                <c:manualLayout>
                  <c:x val="-9.040996581337583E-3"/>
                  <c:y val="-2.6617021311836539E-3"/>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5-9E14-413C-8A25-B9406E9753B6}"/>
                </c:ext>
                <c:ext xmlns:c15="http://schemas.microsoft.com/office/drawing/2012/chart" uri="{CE6537A1-D6FC-4f65-9D91-7224C49458BB}">
                  <c15:layout>
                    <c:manualLayout>
                      <c:w val="4.7125408816562533E-2"/>
                      <c:h val="0.10090600564141722"/>
                    </c:manualLayout>
                  </c15:layout>
                </c:ext>
              </c:extLst>
            </c:dLbl>
            <c:dLbl>
              <c:idx val="3"/>
              <c:layout>
                <c:manualLayout>
                  <c:x val="-6.3515486561803638E-3"/>
                  <c:y val="2.4388777455532019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7-9E14-413C-8A25-B9406E9753B6}"/>
                </c:ext>
                <c:ext xmlns:c15="http://schemas.microsoft.com/office/drawing/2012/chart" uri="{CE6537A1-D6FC-4f65-9D91-7224C49458BB}">
                  <c15:layout>
                    <c:manualLayout>
                      <c:w val="0.11358894866609393"/>
                      <c:h val="9.8802482488583837E-2"/>
                    </c:manualLayout>
                  </c15:layout>
                </c:ext>
              </c:extLst>
            </c:dLbl>
            <c:dLbl>
              <c:idx val="4"/>
              <c:layout>
                <c:manualLayout>
                  <c:x val="-5.2366777700814026E-3"/>
                  <c:y val="4.0965699322069267E-3"/>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9-9E14-413C-8A25-B9406E9753B6}"/>
                </c:ext>
                <c:ext xmlns:c15="http://schemas.microsoft.com/office/drawing/2012/chart" uri="{CE6537A1-D6FC-4f65-9D91-7224C49458BB}">
                  <c15:layout>
                    <c:manualLayout>
                      <c:w val="8.5586251098995106E-2"/>
                      <c:h val="8.8284866724416933E-2"/>
                    </c:manualLayout>
                  </c15:layout>
                </c:ext>
              </c:extLst>
            </c:dLbl>
            <c:dLbl>
              <c:idx val="5"/>
              <c:layout>
                <c:manualLayout>
                  <c:x val="1.557914115057487E-2"/>
                  <c:y val="-1.9055766551994285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B-FABC-440D-BBED-AC37D2C0464A}"/>
                </c:ext>
                <c:ext xmlns:c15="http://schemas.microsoft.com/office/drawing/2012/chart" uri="{CE6537A1-D6FC-4f65-9D91-7224C49458BB}">
                  <c15:layout>
                    <c:manualLayout>
                      <c:w val="8.4078317216940562E-2"/>
                      <c:h val="8.8284866724416933E-2"/>
                    </c:manualLayout>
                  </c15:layout>
                </c:ext>
              </c:extLst>
            </c:dLbl>
            <c:spPr>
              <a:noFill/>
              <a:ln>
                <a:solidFill>
                  <a:sysClr val="windowText" lastClr="000000">
                    <a:lumMod val="65000"/>
                    <a:lumOff val="35000"/>
                  </a:sysClr>
                </a:solidFill>
                <a:prstDash val="dash"/>
              </a:ln>
              <a:effectLst/>
            </c:spPr>
            <c:txPr>
              <a:bodyPr rot="0" vert="horz"/>
              <a:lstStyle/>
              <a:p>
                <a:pPr>
                  <a:defRPr/>
                </a:pPr>
                <a:endParaRPr lang="es-EC"/>
              </a:p>
            </c:txPr>
            <c:dLblPos val="outEnd"/>
            <c:showLegendKey val="0"/>
            <c:showVal val="1"/>
            <c:showCatName val="1"/>
            <c:showSerName val="0"/>
            <c:showPercent val="0"/>
            <c:showBubbleSize val="0"/>
            <c:separator>
</c:separator>
            <c:showLeaderLines val="1"/>
            <c:leaderLines>
              <c:spPr>
                <a:ln w="3175">
                  <a:prstDash val="dash"/>
                </a:ln>
              </c:spPr>
            </c:leaderLines>
            <c:extLst xmlns:c16r2="http://schemas.microsoft.com/office/drawing/2015/06/chart">
              <c:ext xmlns:c15="http://schemas.microsoft.com/office/drawing/2012/chart" uri="{CE6537A1-D6FC-4f65-9D91-7224C49458BB}">
                <c15:spPr xmlns:c15="http://schemas.microsoft.com/office/drawing/2012/chart">
                  <a:prstGeom prst="rect">
                    <a:avLst/>
                  </a:prstGeom>
                </c15:spPr>
              </c:ext>
            </c:extLst>
          </c:dLbls>
          <c:cat>
            <c:strRef>
              <c:f>'2.4_EROG SEG SECTOR'!$C$52:$H$52</c:f>
              <c:strCache>
                <c:ptCount val="6"/>
                <c:pt idx="0">
                  <c:v>Remuneración de los empleados</c:v>
                </c:pt>
                <c:pt idx="1">
                  <c:v>Consumo intermedio</c:v>
                </c:pt>
                <c:pt idx="2">
                  <c:v>Inversiones</c:v>
                </c:pt>
                <c:pt idx="3">
                  <c:v>Compras del gobierno en nombre de los hogares</c:v>
                </c:pt>
                <c:pt idx="4">
                  <c:v>Transferencias</c:v>
                </c:pt>
                <c:pt idx="5">
                  <c:v>Otros gastos</c:v>
                </c:pt>
              </c:strCache>
            </c:strRef>
          </c:cat>
          <c:val>
            <c:numRef>
              <c:f>'2.4_EROG SEG SECTOR'!$C$54:$H$54</c:f>
              <c:numCache>
                <c:formatCode>0.0%</c:formatCode>
                <c:ptCount val="6"/>
                <c:pt idx="0">
                  <c:v>0.37619974028499159</c:v>
                </c:pt>
                <c:pt idx="1">
                  <c:v>0.23439168616254255</c:v>
                </c:pt>
                <c:pt idx="2">
                  <c:v>2.5500106643580888E-2</c:v>
                </c:pt>
                <c:pt idx="3">
                  <c:v>0.1526468862846744</c:v>
                </c:pt>
                <c:pt idx="4">
                  <c:v>3.8519679899219041E-2</c:v>
                </c:pt>
                <c:pt idx="5">
                  <c:v>0.17274190072499152</c:v>
                </c:pt>
              </c:numCache>
            </c:numRef>
          </c:val>
          <c:extLst xmlns:c16r2="http://schemas.microsoft.com/office/drawing/2015/06/chart">
            <c:ext xmlns:c16="http://schemas.microsoft.com/office/drawing/2014/chart" uri="{C3380CC4-5D6E-409C-BE32-E72D297353CC}">
              <c16:uniqueId val="{0000000A-9E14-413C-8A25-B9406E9753B6}"/>
            </c:ext>
          </c:extLst>
        </c:ser>
        <c:dLbls>
          <c:dLblPos val="outEnd"/>
          <c:showLegendKey val="0"/>
          <c:showVal val="1"/>
          <c:showCatName val="0"/>
          <c:showSerName val="0"/>
          <c:showPercent val="0"/>
          <c:showBubbleSize val="0"/>
          <c:showLeaderLines val="1"/>
        </c:dLbls>
        <c:firstSliceAng val="0"/>
      </c:pieChart>
    </c:plotArea>
    <c:legend>
      <c:legendPos val="r"/>
      <c:layout>
        <c:manualLayout>
          <c:xMode val="edge"/>
          <c:yMode val="edge"/>
          <c:x val="0.66242588958809345"/>
          <c:y val="0.28124800206708422"/>
          <c:w val="0.22341302429426332"/>
          <c:h val="0.53880608025254118"/>
        </c:manualLayout>
      </c:layout>
      <c:overlay val="0"/>
      <c:txPr>
        <a:bodyPr rot="0" vert="horz"/>
        <a:lstStyle/>
        <a:p>
          <a:pPr>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ln>
      <a:solidFill>
        <a:schemeClr val="bg1"/>
      </a:solidFill>
      <a:prstDash val="dash"/>
    </a:ln>
  </c:spPr>
  <c:txPr>
    <a:bodyPr/>
    <a:lstStyle/>
    <a:p>
      <a:pPr>
        <a:defRPr sz="1100">
          <a:solidFill>
            <a:srgbClr val="6B6B6B"/>
          </a:solidFill>
          <a:latin typeface="Century Gothic" panose="020B0502020202020204" pitchFamily="34" charset="0"/>
        </a:defRPr>
      </a:pPr>
      <a:endParaRPr lang="es-EC"/>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title>
      <c:layout>
        <c:manualLayout>
          <c:xMode val="edge"/>
          <c:yMode val="edge"/>
          <c:x val="0.41610687641174016"/>
          <c:y val="0"/>
        </c:manualLayout>
      </c:layout>
      <c:overlay val="0"/>
      <c:txPr>
        <a:bodyPr rot="0" vert="horz"/>
        <a:lstStyle/>
        <a:p>
          <a:pPr>
            <a:defRPr/>
          </a:pPr>
          <a:endParaRPr lang="es-EC"/>
        </a:p>
      </c:txPr>
    </c:title>
    <c:autoTitleDeleted val="0"/>
    <c:plotArea>
      <c:layout>
        <c:manualLayout>
          <c:layoutTarget val="inner"/>
          <c:xMode val="edge"/>
          <c:yMode val="edge"/>
          <c:x val="0.18545163730272093"/>
          <c:y val="0.2064059593788895"/>
          <c:w val="0.52243600791242084"/>
          <c:h val="0.73309884933962643"/>
        </c:manualLayout>
      </c:layout>
      <c:pieChart>
        <c:varyColors val="1"/>
        <c:ser>
          <c:idx val="0"/>
          <c:order val="0"/>
          <c:tx>
            <c:strRef>
              <c:f>'2.4_EROG SEG SECTOR'!$B$88</c:f>
              <c:strCache>
                <c:ptCount val="1"/>
                <c:pt idx="0">
                  <c:v>Sector Público</c:v>
                </c:pt>
              </c:strCache>
            </c:strRef>
          </c:tx>
          <c:explosion val="1"/>
          <c:dPt>
            <c:idx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1-9E14-413C-8A25-B9406E9753B6}"/>
              </c:ext>
            </c:extLst>
          </c:dPt>
          <c:dPt>
            <c:idx val="1"/>
            <c:bubble3D val="0"/>
            <c:spPr>
              <a:solidFill>
                <a:srgbClr val="4BACC6"/>
              </a:solidFill>
              <a:ln>
                <a:solidFill>
                  <a:srgbClr val="268C8A"/>
                </a:solidFill>
              </a:ln>
            </c:spPr>
            <c:extLst xmlns:c16r2="http://schemas.microsoft.com/office/drawing/2015/06/chart">
              <c:ext xmlns:c16="http://schemas.microsoft.com/office/drawing/2014/chart" uri="{C3380CC4-5D6E-409C-BE32-E72D297353CC}">
                <c16:uniqueId val="{00000003-9E14-413C-8A25-B9406E9753B6}"/>
              </c:ext>
            </c:extLst>
          </c:dPt>
          <c:dPt>
            <c:idx val="2"/>
            <c:bubble3D val="0"/>
            <c:spPr>
              <a:solidFill>
                <a:schemeClr val="accent3">
                  <a:lumMod val="20000"/>
                  <a:lumOff val="80000"/>
                </a:schemeClr>
              </a:solidFill>
              <a:ln>
                <a:solidFill>
                  <a:schemeClr val="accent3">
                    <a:lumMod val="75000"/>
                  </a:schemeClr>
                </a:solidFill>
              </a:ln>
            </c:spPr>
            <c:extLst xmlns:c16r2="http://schemas.microsoft.com/office/drawing/2015/06/chart">
              <c:ext xmlns:c16="http://schemas.microsoft.com/office/drawing/2014/chart" uri="{C3380CC4-5D6E-409C-BE32-E72D297353CC}">
                <c16:uniqueId val="{00000005-9E14-413C-8A25-B9406E9753B6}"/>
              </c:ext>
            </c:extLst>
          </c:dPt>
          <c:dPt>
            <c:idx val="3"/>
            <c:bubble3D val="0"/>
            <c:spPr>
              <a:solidFill>
                <a:srgbClr val="FFD1D1"/>
              </a:solidFill>
              <a:ln>
                <a:solidFill>
                  <a:srgbClr val="FF9999"/>
                </a:solidFill>
              </a:ln>
            </c:spPr>
            <c:extLst xmlns:c16r2="http://schemas.microsoft.com/office/drawing/2015/06/chart">
              <c:ext xmlns:c16="http://schemas.microsoft.com/office/drawing/2014/chart" uri="{C3380CC4-5D6E-409C-BE32-E72D297353CC}">
                <c16:uniqueId val="{00000007-9E14-413C-8A25-B9406E9753B6}"/>
              </c:ext>
            </c:extLst>
          </c:dPt>
          <c:dPt>
            <c:idx val="4"/>
            <c:bubble3D val="0"/>
            <c:spPr>
              <a:solidFill>
                <a:srgbClr val="FAC090"/>
              </a:solidFill>
              <a:ln>
                <a:solidFill>
                  <a:srgbClr val="F57913"/>
                </a:solidFill>
              </a:ln>
            </c:spPr>
            <c:extLst xmlns:c16r2="http://schemas.microsoft.com/office/drawing/2015/06/chart">
              <c:ext xmlns:c16="http://schemas.microsoft.com/office/drawing/2014/chart" uri="{C3380CC4-5D6E-409C-BE32-E72D297353CC}">
                <c16:uniqueId val="{00000009-9E14-413C-8A25-B9406E9753B6}"/>
              </c:ext>
            </c:extLst>
          </c:dPt>
          <c:dPt>
            <c:idx val="5"/>
            <c:bubble3D val="0"/>
            <c:spPr>
              <a:solidFill>
                <a:srgbClr val="00FFB4"/>
              </a:solidFill>
              <a:ln>
                <a:solidFill>
                  <a:srgbClr val="58D3D0"/>
                </a:solidFill>
              </a:ln>
            </c:spPr>
            <c:extLst xmlns:c16r2="http://schemas.microsoft.com/office/drawing/2015/06/chart">
              <c:ext xmlns:c16="http://schemas.microsoft.com/office/drawing/2014/chart" uri="{C3380CC4-5D6E-409C-BE32-E72D297353CC}">
                <c16:uniqueId val="{0000000B-FABC-440D-BBED-AC37D2C0464A}"/>
              </c:ext>
            </c:extLst>
          </c:dPt>
          <c:dLbls>
            <c:dLbl>
              <c:idx val="0"/>
              <c:layout>
                <c:manualLayout>
                  <c:x val="-6.3562131179452322E-2"/>
                  <c:y val="-0.30753040775387624"/>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1-9E14-413C-8A25-B9406E9753B6}"/>
                </c:ext>
                <c:ext xmlns:c15="http://schemas.microsoft.com/office/drawing/2012/chart" uri="{CE6537A1-D6FC-4f65-9D91-7224C49458BB}"/>
              </c:extLst>
            </c:dLbl>
            <c:dLbl>
              <c:idx val="1"/>
              <c:layout>
                <c:manualLayout>
                  <c:x val="-3.8759243031731748E-2"/>
                  <c:y val="-6.5996230420035697E-3"/>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3-9E14-413C-8A25-B9406E9753B6}"/>
                </c:ext>
                <c:ext xmlns:c15="http://schemas.microsoft.com/office/drawing/2012/chart" uri="{CE6537A1-D6FC-4f65-9D91-7224C49458BB}">
                  <c15:layout>
                    <c:manualLayout>
                      <c:w val="0.16460846974280888"/>
                      <c:h val="0.12839651503151894"/>
                    </c:manualLayout>
                  </c15:layout>
                </c:ext>
              </c:extLst>
            </c:dLbl>
            <c:dLbl>
              <c:idx val="2"/>
              <c:layout>
                <c:manualLayout>
                  <c:x val="-3.7600026471781157E-2"/>
                  <c:y val="-1.52828362591561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5-9E14-413C-8A25-B9406E9753B6}"/>
                </c:ext>
                <c:ext xmlns:c15="http://schemas.microsoft.com/office/drawing/2012/chart" uri="{CE6537A1-D6FC-4f65-9D91-7224C49458BB}"/>
              </c:extLst>
            </c:dLbl>
            <c:dLbl>
              <c:idx val="3"/>
              <c:layout>
                <c:manualLayout>
                  <c:x val="1.4664079590149765E-3"/>
                  <c:y val="-6.3967322685364134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7-9E14-413C-8A25-B9406E9753B6}"/>
                </c:ext>
                <c:ext xmlns:c15="http://schemas.microsoft.com/office/drawing/2012/chart" uri="{CE6537A1-D6FC-4f65-9D91-7224C49458BB}"/>
              </c:extLst>
            </c:dLbl>
            <c:dLbl>
              <c:idx val="4"/>
              <c:layout>
                <c:manualLayout>
                  <c:x val="-3.0478133561772473E-2"/>
                  <c:y val="-2.7921082365894041E-3"/>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9-9E14-413C-8A25-B9406E9753B6}"/>
                </c:ext>
                <c:ext xmlns:c15="http://schemas.microsoft.com/office/drawing/2012/chart" uri="{CE6537A1-D6FC-4f65-9D91-7224C49458BB}"/>
              </c:extLst>
            </c:dLbl>
            <c:dLbl>
              <c:idx val="5"/>
              <c:layout>
                <c:manualLayout>
                  <c:x val="8.6722522890267245E-2"/>
                  <c:y val="-4.8585178247785035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B-FABC-440D-BBED-AC37D2C0464A}"/>
                </c:ext>
                <c:ext xmlns:c15="http://schemas.microsoft.com/office/drawing/2012/chart" uri="{CE6537A1-D6FC-4f65-9D91-7224C49458BB}"/>
              </c:extLst>
            </c:dLbl>
            <c:spPr>
              <a:noFill/>
              <a:ln>
                <a:solidFill>
                  <a:sysClr val="windowText" lastClr="000000">
                    <a:lumMod val="65000"/>
                    <a:lumOff val="35000"/>
                  </a:sysClr>
                </a:solidFill>
                <a:prstDash val="dash"/>
              </a:ln>
              <a:effectLst/>
            </c:spPr>
            <c:txPr>
              <a:bodyPr rot="0" vert="horz"/>
              <a:lstStyle/>
              <a:p>
                <a:pPr>
                  <a:defRPr sz="1000"/>
                </a:pPr>
                <a:endParaRPr lang="es-EC"/>
              </a:p>
            </c:txPr>
            <c:dLblPos val="outEnd"/>
            <c:showLegendKey val="0"/>
            <c:showVal val="1"/>
            <c:showCatName val="1"/>
            <c:showSerName val="0"/>
            <c:showPercent val="0"/>
            <c:showBubbleSize val="0"/>
            <c:separator>
</c:separator>
            <c:showLeaderLines val="1"/>
            <c:leaderLines>
              <c:spPr>
                <a:ln w="3175">
                  <a:prstDash val="dash"/>
                </a:ln>
              </c:spPr>
            </c:leaderLines>
            <c:extLst xmlns:c16r2="http://schemas.microsoft.com/office/drawing/2015/06/chart">
              <c:ext xmlns:c15="http://schemas.microsoft.com/office/drawing/2012/chart" uri="{CE6537A1-D6FC-4f65-9D91-7224C49458BB}">
                <c15:spPr xmlns:c15="http://schemas.microsoft.com/office/drawing/2012/chart">
                  <a:prstGeom prst="rect">
                    <a:avLst/>
                  </a:prstGeom>
                </c15:spPr>
              </c:ext>
            </c:extLst>
          </c:dLbls>
          <c:cat>
            <c:strRef>
              <c:f>'2.4_EROG SEG SECTOR'!$C$83:$H$83</c:f>
              <c:strCache>
                <c:ptCount val="6"/>
                <c:pt idx="0">
                  <c:v>Remuneración de los empleados</c:v>
                </c:pt>
                <c:pt idx="1">
                  <c:v>Consumo intermedio</c:v>
                </c:pt>
                <c:pt idx="2">
                  <c:v>Inversiones</c:v>
                </c:pt>
                <c:pt idx="3">
                  <c:v>Compras del gobierno en nombre de los hogares</c:v>
                </c:pt>
                <c:pt idx="4">
                  <c:v>Transferencias</c:v>
                </c:pt>
                <c:pt idx="5">
                  <c:v>Otros gastos</c:v>
                </c:pt>
              </c:strCache>
            </c:strRef>
          </c:cat>
          <c:val>
            <c:numRef>
              <c:f>'2.4_EROG SEG SECTOR'!$C$88:$H$88</c:f>
              <c:numCache>
                <c:formatCode>0.0%</c:formatCode>
                <c:ptCount val="6"/>
                <c:pt idx="0">
                  <c:v>0.47504192364963571</c:v>
                </c:pt>
                <c:pt idx="1">
                  <c:v>0.17492865094761875</c:v>
                </c:pt>
                <c:pt idx="2">
                  <c:v>8.624629162755023E-3</c:v>
                </c:pt>
                <c:pt idx="3">
                  <c:v>0.27710978795591762</c:v>
                </c:pt>
                <c:pt idx="4">
                  <c:v>6.4162476538525803E-2</c:v>
                </c:pt>
                <c:pt idx="5">
                  <c:v>1.325317455471011E-4</c:v>
                </c:pt>
              </c:numCache>
            </c:numRef>
          </c:val>
          <c:extLst xmlns:c16r2="http://schemas.microsoft.com/office/drawing/2015/06/chart">
            <c:ext xmlns:c16="http://schemas.microsoft.com/office/drawing/2014/chart" uri="{C3380CC4-5D6E-409C-BE32-E72D297353CC}">
              <c16:uniqueId val="{0000000A-9E14-413C-8A25-B9406E9753B6}"/>
            </c:ext>
          </c:extLst>
        </c:ser>
        <c:dLbls>
          <c:dLblPos val="outEnd"/>
          <c:showLegendKey val="0"/>
          <c:showVal val="1"/>
          <c:showCatName val="0"/>
          <c:showSerName val="0"/>
          <c:showPercent val="0"/>
          <c:showBubbleSize val="0"/>
          <c:showLeaderLines val="1"/>
        </c:dLbls>
        <c:firstSliceAng val="0"/>
      </c:pieChart>
    </c:plotArea>
    <c:legend>
      <c:legendPos val="r"/>
      <c:layout>
        <c:manualLayout>
          <c:xMode val="edge"/>
          <c:yMode val="edge"/>
          <c:x val="0.7150653939792454"/>
          <c:y val="0.3105635664639762"/>
          <c:w val="0.2402261429647353"/>
          <c:h val="0.53880608025254118"/>
        </c:manualLayout>
      </c:layout>
      <c:overlay val="0"/>
      <c:txPr>
        <a:bodyPr rot="0" vert="horz"/>
        <a:lstStyle/>
        <a:p>
          <a:pPr rtl="0">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ln>
      <a:solidFill>
        <a:schemeClr val="bg1"/>
      </a:solidFill>
      <a:prstDash val="dash"/>
    </a:ln>
  </c:spPr>
  <c:txPr>
    <a:bodyPr/>
    <a:lstStyle/>
    <a:p>
      <a:pPr>
        <a:defRPr sz="1100">
          <a:solidFill>
            <a:srgbClr val="6B6B6B"/>
          </a:solidFill>
          <a:latin typeface="Century Gothic" panose="020B0502020202020204" pitchFamily="34" charset="0"/>
        </a:defRPr>
      </a:pPr>
      <a:endParaRPr lang="es-EC"/>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1"/>
    </mc:Choice>
    <mc:Fallback>
      <c:style val="1"/>
    </mc:Fallback>
  </mc:AlternateContent>
  <c:chart>
    <c:title>
      <c:layout>
        <c:manualLayout>
          <c:xMode val="edge"/>
          <c:yMode val="edge"/>
          <c:x val="0.45974270406222001"/>
          <c:y val="9.6062620252928536E-6"/>
        </c:manualLayout>
      </c:layout>
      <c:overlay val="0"/>
      <c:txPr>
        <a:bodyPr rot="0" vert="horz"/>
        <a:lstStyle/>
        <a:p>
          <a:pPr>
            <a:defRPr/>
          </a:pPr>
          <a:endParaRPr lang="es-EC"/>
        </a:p>
      </c:txPr>
    </c:title>
    <c:autoTitleDeleted val="0"/>
    <c:plotArea>
      <c:layout>
        <c:manualLayout>
          <c:layoutTarget val="inner"/>
          <c:xMode val="edge"/>
          <c:yMode val="edge"/>
          <c:x val="0.32373392817197039"/>
          <c:y val="0.18500567260366832"/>
          <c:w val="0.36939831724749611"/>
          <c:h val="0.66098539960478475"/>
        </c:manualLayout>
      </c:layout>
      <c:pieChart>
        <c:varyColors val="1"/>
        <c:ser>
          <c:idx val="0"/>
          <c:order val="0"/>
          <c:tx>
            <c:strRef>
              <c:f>'2.4_EROG SEG SECTOR'!$B$89</c:f>
              <c:strCache>
                <c:ptCount val="1"/>
                <c:pt idx="0">
                  <c:v>Sector Privado</c:v>
                </c:pt>
              </c:strCache>
            </c:strRef>
          </c:tx>
          <c:spPr>
            <a:ln w="3175">
              <a:solidFill>
                <a:srgbClr val="6E6E7C"/>
              </a:solidFill>
            </a:ln>
          </c:spPr>
          <c:dPt>
            <c:idx val="0"/>
            <c:bubble3D val="0"/>
            <c:explosion val="2"/>
            <c:spPr>
              <a:solidFill>
                <a:srgbClr val="DAEEF3"/>
              </a:solidFill>
              <a:ln w="3175">
                <a:solidFill>
                  <a:srgbClr val="4BACC6"/>
                </a:solidFill>
              </a:ln>
            </c:spPr>
            <c:extLst xmlns:c16r2="http://schemas.microsoft.com/office/drawing/2015/06/chart">
              <c:ext xmlns:c16="http://schemas.microsoft.com/office/drawing/2014/chart" uri="{C3380CC4-5D6E-409C-BE32-E72D297353CC}">
                <c16:uniqueId val="{00000001-5B00-4E71-9D12-EF814F02C5F1}"/>
              </c:ext>
            </c:extLst>
          </c:dPt>
          <c:dPt>
            <c:idx val="1"/>
            <c:bubble3D val="0"/>
            <c:spPr>
              <a:solidFill>
                <a:srgbClr val="4BACC6"/>
              </a:solidFill>
              <a:ln w="3175">
                <a:solidFill>
                  <a:srgbClr val="268C8A"/>
                </a:solidFill>
              </a:ln>
            </c:spPr>
            <c:extLst xmlns:c16r2="http://schemas.microsoft.com/office/drawing/2015/06/chart">
              <c:ext xmlns:c16="http://schemas.microsoft.com/office/drawing/2014/chart" uri="{C3380CC4-5D6E-409C-BE32-E72D297353CC}">
                <c16:uniqueId val="{00000003-5B00-4E71-9D12-EF814F02C5F1}"/>
              </c:ext>
            </c:extLst>
          </c:dPt>
          <c:dPt>
            <c:idx val="2"/>
            <c:bubble3D val="0"/>
            <c:spPr>
              <a:solidFill>
                <a:schemeClr val="accent4">
                  <a:lumMod val="60000"/>
                  <a:lumOff val="40000"/>
                </a:schemeClr>
              </a:solidFill>
              <a:ln w="3175">
                <a:solidFill>
                  <a:schemeClr val="accent4">
                    <a:lumMod val="75000"/>
                  </a:schemeClr>
                </a:solidFill>
              </a:ln>
            </c:spPr>
            <c:extLst xmlns:c16r2="http://schemas.microsoft.com/office/drawing/2015/06/chart">
              <c:ext xmlns:c16="http://schemas.microsoft.com/office/drawing/2014/chart" uri="{C3380CC4-5D6E-409C-BE32-E72D297353CC}">
                <c16:uniqueId val="{00000005-5B00-4E71-9D12-EF814F02C5F1}"/>
              </c:ext>
            </c:extLst>
          </c:dPt>
          <c:dPt>
            <c:idx val="3"/>
            <c:bubble3D val="0"/>
            <c:spPr>
              <a:solidFill>
                <a:srgbClr val="FFBEAA"/>
              </a:solidFill>
              <a:ln w="3175">
                <a:solidFill>
                  <a:srgbClr val="FB5B7B"/>
                </a:solidFill>
              </a:ln>
            </c:spPr>
            <c:extLst xmlns:c16r2="http://schemas.microsoft.com/office/drawing/2015/06/chart">
              <c:ext xmlns:c16="http://schemas.microsoft.com/office/drawing/2014/chart" uri="{C3380CC4-5D6E-409C-BE32-E72D297353CC}">
                <c16:uniqueId val="{00000007-5B00-4E71-9D12-EF814F02C5F1}"/>
              </c:ext>
            </c:extLst>
          </c:dPt>
          <c:dPt>
            <c:idx val="4"/>
            <c:bubble3D val="0"/>
            <c:spPr>
              <a:solidFill>
                <a:srgbClr val="58D3D0"/>
              </a:solidFill>
              <a:ln w="3175">
                <a:solidFill>
                  <a:srgbClr val="268C8A"/>
                </a:solidFill>
              </a:ln>
            </c:spPr>
            <c:extLst xmlns:c16r2="http://schemas.microsoft.com/office/drawing/2015/06/chart">
              <c:ext xmlns:c16="http://schemas.microsoft.com/office/drawing/2014/chart" uri="{C3380CC4-5D6E-409C-BE32-E72D297353CC}">
                <c16:uniqueId val="{00000009-5B00-4E71-9D12-EF814F02C5F1}"/>
              </c:ext>
            </c:extLst>
          </c:dPt>
          <c:dPt>
            <c:idx val="5"/>
            <c:bubble3D val="0"/>
            <c:spPr>
              <a:solidFill>
                <a:schemeClr val="accent3">
                  <a:lumMod val="20000"/>
                  <a:lumOff val="80000"/>
                </a:schemeClr>
              </a:solidFill>
              <a:ln w="3175">
                <a:solidFill>
                  <a:schemeClr val="accent3">
                    <a:lumMod val="75000"/>
                  </a:schemeClr>
                </a:solidFill>
              </a:ln>
            </c:spPr>
            <c:extLst xmlns:c16r2="http://schemas.microsoft.com/office/drawing/2015/06/chart">
              <c:ext xmlns:c16="http://schemas.microsoft.com/office/drawing/2014/chart" uri="{C3380CC4-5D6E-409C-BE32-E72D297353CC}">
                <c16:uniqueId val="{0000000C-5B00-4E71-9D12-EF814F02C5F1}"/>
              </c:ext>
            </c:extLst>
          </c:dPt>
          <c:dLbls>
            <c:dLbl>
              <c:idx val="0"/>
              <c:layout>
                <c:manualLayout>
                  <c:x val="-9.1514559417784913E-2"/>
                  <c:y val="-7.7912846809911437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1-5B00-4E71-9D12-EF814F02C5F1}"/>
                </c:ext>
                <c:ext xmlns:c15="http://schemas.microsoft.com/office/drawing/2012/chart" uri="{CE6537A1-D6FC-4f65-9D91-7224C49458BB}"/>
              </c:extLst>
            </c:dLbl>
            <c:dLbl>
              <c:idx val="1"/>
              <c:layout>
                <c:manualLayout>
                  <c:x val="-8.318892845817559E-2"/>
                  <c:y val="-2.1751953989087157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3-5B00-4E71-9D12-EF814F02C5F1}"/>
                </c:ext>
                <c:ext xmlns:c15="http://schemas.microsoft.com/office/drawing/2012/chart" uri="{CE6537A1-D6FC-4f65-9D91-7224C49458BB}">
                  <c15:layout>
                    <c:manualLayout>
                      <c:w val="0.15974225849506038"/>
                      <c:h val="0.13060611143046835"/>
                    </c:manualLayout>
                  </c15:layout>
                </c:ext>
              </c:extLst>
            </c:dLbl>
            <c:dLbl>
              <c:idx val="2"/>
              <c:layout>
                <c:manualLayout>
                  <c:x val="1.4810681389671283E-3"/>
                  <c:y val="3.5308441274791359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5-5B00-4E71-9D12-EF814F02C5F1}"/>
                </c:ext>
                <c:ext xmlns:c15="http://schemas.microsoft.com/office/drawing/2012/chart" uri="{CE6537A1-D6FC-4f65-9D91-7224C49458BB}"/>
              </c:extLst>
            </c:dLbl>
            <c:dLbl>
              <c:idx val="3"/>
              <c:layout>
                <c:manualLayout>
                  <c:x val="-0.1494423212191851"/>
                  <c:y val="-0.14972006743123217"/>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7-5B00-4E71-9D12-EF814F02C5F1}"/>
                </c:ext>
                <c:ext xmlns:c15="http://schemas.microsoft.com/office/drawing/2012/chart" uri="{CE6537A1-D6FC-4f65-9D91-7224C49458BB}">
                  <c15:layout>
                    <c:manualLayout>
                      <c:w val="0.16408707670719203"/>
                      <c:h val="0.13024273353445512"/>
                    </c:manualLayout>
                  </c15:layout>
                </c:ext>
              </c:extLst>
            </c:dLbl>
            <c:dLbl>
              <c:idx val="4"/>
              <c:layout>
                <c:manualLayout>
                  <c:x val="-7.3761319592204957E-2"/>
                  <c:y val="1.1275755858123071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9-5B00-4E71-9D12-EF814F02C5F1}"/>
                </c:ext>
                <c:ext xmlns:c15="http://schemas.microsoft.com/office/drawing/2012/chart" uri="{CE6537A1-D6FC-4f65-9D91-7224C49458BB}"/>
              </c:extLst>
            </c:dLbl>
            <c:dLbl>
              <c:idx val="5"/>
              <c:layout>
                <c:manualLayout>
                  <c:x val="-3.9897271638958606E-2"/>
                  <c:y val="-6.1960481999118008E-2"/>
                </c:manualLayout>
              </c:layout>
              <c:dLblPos val="bestFit"/>
              <c:showLegendKey val="0"/>
              <c:showVal val="1"/>
              <c:showCatName val="1"/>
              <c:showSerName val="0"/>
              <c:showPercent val="0"/>
              <c:showBubbleSize val="0"/>
              <c:separator>
</c:separator>
              <c:extLst xmlns:c16r2="http://schemas.microsoft.com/office/drawing/2015/06/chart">
                <c:ext xmlns:c16="http://schemas.microsoft.com/office/drawing/2014/chart" uri="{C3380CC4-5D6E-409C-BE32-E72D297353CC}">
                  <c16:uniqueId val="{0000000C-5B00-4E71-9D12-EF814F02C5F1}"/>
                </c:ext>
                <c:ext xmlns:c15="http://schemas.microsoft.com/office/drawing/2012/chart" uri="{CE6537A1-D6FC-4f65-9D91-7224C49458BB}"/>
              </c:extLst>
            </c:dLbl>
            <c:spPr>
              <a:noFill/>
              <a:ln w="3175">
                <a:solidFill>
                  <a:sysClr val="windowText" lastClr="000000">
                    <a:lumMod val="65000"/>
                    <a:lumOff val="35000"/>
                  </a:sysClr>
                </a:solidFill>
                <a:prstDash val="dash"/>
              </a:ln>
              <a:effectLst/>
            </c:spPr>
            <c:txPr>
              <a:bodyPr rot="0" vert="horz"/>
              <a:lstStyle/>
              <a:p>
                <a:pPr>
                  <a:defRPr sz="1000"/>
                </a:pPr>
                <a:endParaRPr lang="es-EC"/>
              </a:p>
            </c:txPr>
            <c:dLblPos val="outEnd"/>
            <c:showLegendKey val="0"/>
            <c:showVal val="1"/>
            <c:showCatName val="1"/>
            <c:showSerName val="0"/>
            <c:showPercent val="0"/>
            <c:showBubbleSize val="0"/>
            <c:separator>
</c:separator>
            <c:showLeaderLines val="1"/>
            <c:extLst xmlns:c16r2="http://schemas.microsoft.com/office/drawing/2015/06/chart">
              <c:ext xmlns:c15="http://schemas.microsoft.com/office/drawing/2012/chart" uri="{CE6537A1-D6FC-4f65-9D91-7224C49458BB}">
                <c15:spPr xmlns:c15="http://schemas.microsoft.com/office/drawing/2012/chart">
                  <a:prstGeom prst="rect">
                    <a:avLst/>
                  </a:prstGeom>
                </c15:spPr>
              </c:ext>
            </c:extLst>
          </c:dLbls>
          <c:cat>
            <c:strRef>
              <c:f>'2.4_EROG SEG SECTOR'!$C$83:$H$83</c:f>
              <c:strCache>
                <c:ptCount val="6"/>
                <c:pt idx="0">
                  <c:v>Remuneración de los empleados</c:v>
                </c:pt>
                <c:pt idx="1">
                  <c:v>Consumo intermedio</c:v>
                </c:pt>
                <c:pt idx="2">
                  <c:v>Inversiones</c:v>
                </c:pt>
                <c:pt idx="3">
                  <c:v>Compras del gobierno en nombre de los hogares</c:v>
                </c:pt>
                <c:pt idx="4">
                  <c:v>Transferencias</c:v>
                </c:pt>
                <c:pt idx="5">
                  <c:v>Otros gastos</c:v>
                </c:pt>
              </c:strCache>
            </c:strRef>
          </c:cat>
          <c:val>
            <c:numRef>
              <c:f>'2.4_EROG SEG SECTOR'!$C$89:$H$89</c:f>
              <c:numCache>
                <c:formatCode>0.0%</c:formatCode>
                <c:ptCount val="6"/>
                <c:pt idx="0">
                  <c:v>0.25497525233238744</c:v>
                </c:pt>
                <c:pt idx="1">
                  <c:v>0.30731982019054138</c:v>
                </c:pt>
                <c:pt idx="2">
                  <c:v>4.6196949296497959E-2</c:v>
                </c:pt>
                <c:pt idx="3">
                  <c:v>0</c:v>
                </c:pt>
                <c:pt idx="4">
                  <c:v>7.0702037094342359E-3</c:v>
                </c:pt>
                <c:pt idx="5">
                  <c:v>0.38443777447113897</c:v>
                </c:pt>
              </c:numCache>
            </c:numRef>
          </c:val>
          <c:extLst xmlns:c16r2="http://schemas.microsoft.com/office/drawing/2015/06/chart">
            <c:ext xmlns:c16="http://schemas.microsoft.com/office/drawing/2014/chart" uri="{C3380CC4-5D6E-409C-BE32-E72D297353CC}">
              <c16:uniqueId val="{0000000A-5B00-4E71-9D12-EF814F02C5F1}"/>
            </c:ext>
          </c:extLst>
        </c:ser>
        <c:dLbls>
          <c:dLblPos val="outEnd"/>
          <c:showLegendKey val="0"/>
          <c:showVal val="1"/>
          <c:showCatName val="0"/>
          <c:showSerName val="0"/>
          <c:showPercent val="0"/>
          <c:showBubbleSize val="0"/>
          <c:showLeaderLines val="1"/>
        </c:dLbls>
        <c:firstSliceAng val="0"/>
      </c:pieChart>
    </c:plotArea>
    <c:legend>
      <c:legendPos val="r"/>
      <c:layout>
        <c:manualLayout>
          <c:xMode val="edge"/>
          <c:yMode val="edge"/>
          <c:x val="0.71802200935733052"/>
          <c:y val="0.30442362739680817"/>
          <c:w val="0.2695935942638687"/>
          <c:h val="0.47030859188510932"/>
        </c:manualLayout>
      </c:layout>
      <c:overlay val="0"/>
      <c:txPr>
        <a:bodyPr rot="0" vert="horz"/>
        <a:lstStyle/>
        <a:p>
          <a:pPr>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ln>
      <a:noFill/>
    </a:ln>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50021577689791941"/>
          <c:y val="4.906201673602377E-2"/>
          <c:w val="0.48487789573470597"/>
          <c:h val="0.85046806558134758"/>
        </c:manualLayout>
      </c:layout>
      <c:barChart>
        <c:barDir val="bar"/>
        <c:grouping val="percentStacked"/>
        <c:varyColors val="0"/>
        <c:ser>
          <c:idx val="0"/>
          <c:order val="0"/>
          <c:tx>
            <c:strRef>
              <c:f>'2.5_FINANC_PCC'!$F$40</c:f>
              <c:strCache>
                <c:ptCount val="1"/>
                <c:pt idx="0">
                  <c:v>Sector Público</c:v>
                </c:pt>
              </c:strCache>
            </c:strRef>
          </c:tx>
          <c:spPr>
            <a:solidFill>
              <a:srgbClr val="DAEEF3"/>
            </a:solidFill>
            <a:ln>
              <a:solidFill>
                <a:srgbClr val="4BACC6"/>
              </a:solidFill>
            </a:ln>
            <a:effectLst/>
          </c:spPr>
          <c:invertIfNegative val="0"/>
          <c:dLbls>
            <c:dLbl>
              <c:idx val="8"/>
              <c:layout>
                <c:manualLayout>
                  <c:x val="2.2653721682847898E-2"/>
                  <c:y val="8.7067338228681975E-17"/>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884-4D4C-A83B-1B3E34A0F50E}"/>
                </c:ext>
                <c:ext xmlns:c15="http://schemas.microsoft.com/office/drawing/2012/chart" uri="{CE6537A1-D6FC-4f65-9D91-7224C49458BB}">
                  <c15:layout/>
                </c:ext>
              </c:extLst>
            </c:dLbl>
            <c:dLbl>
              <c:idx val="9"/>
              <c:delete val="1"/>
              <c:extLst xmlns:c16r2="http://schemas.microsoft.com/office/drawing/2015/06/chart">
                <c:ext xmlns:c16="http://schemas.microsoft.com/office/drawing/2014/chart" uri="{C3380CC4-5D6E-409C-BE32-E72D297353CC}">
                  <c16:uniqueId val="{00000000-5358-4ADA-B9B4-7AF98931407C}"/>
                </c:ext>
                <c:ext xmlns:c15="http://schemas.microsoft.com/office/drawing/2012/chart" uri="{CE6537A1-D6FC-4f65-9D91-7224C49458BB}"/>
              </c:extLst>
            </c:dLbl>
            <c:dLbl>
              <c:idx val="10"/>
              <c:delete val="1"/>
              <c:extLst xmlns:c16r2="http://schemas.microsoft.com/office/drawing/2015/06/chart">
                <c:ext xmlns:c16="http://schemas.microsoft.com/office/drawing/2014/chart" uri="{C3380CC4-5D6E-409C-BE32-E72D297353CC}">
                  <c16:uniqueId val="{00000001-5358-4ADA-B9B4-7AF98931407C}"/>
                </c:ext>
                <c:ext xmlns:c15="http://schemas.microsoft.com/office/drawing/2012/chart" uri="{CE6537A1-D6FC-4f65-9D91-7224C49458BB}"/>
              </c:extLst>
            </c:dLbl>
            <c:dLbl>
              <c:idx val="11"/>
              <c:layout>
                <c:manualLayout>
                  <c:x val="-8.9182123415229141E-3"/>
                  <c:y val="6.9372147652595239E-3"/>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392-4511-8B73-38BACC0CEBF5}"/>
                </c:ext>
                <c:ext xmlns:c15="http://schemas.microsoft.com/office/drawing/2012/chart" uri="{CE6537A1-D6FC-4f65-9D91-7224C49458BB}">
                  <c15:layout/>
                </c:ext>
              </c:extLst>
            </c:dLbl>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'2.5_FINANC_PCC'!$B$41:$B$52</c:f>
              <c:strCache>
                <c:ptCount val="12"/>
                <c:pt idx="0">
                  <c:v>Rectoría y administración de la salud </c:v>
                </c:pt>
                <c:pt idx="1">
                  <c:v>Administración de la seguridad social obligatoria</c:v>
                </c:pt>
                <c:pt idx="2">
                  <c:v>Salud pública</c:v>
                </c:pt>
                <c:pt idx="3">
                  <c:v>Internación en hospitales y clínicas básicas y generales</c:v>
                </c:pt>
                <c:pt idx="4">
                  <c:v>Internación en hospitales y clínicas especializados y de especialidades</c:v>
                </c:pt>
                <c:pt idx="5">
                  <c:v>Ambulatorios generales y especializados en hospitales y clínicas</c:v>
                </c:pt>
                <c:pt idx="6">
                  <c:v>Ambulatorios generales y especializados en centros ambulatorios</c:v>
                </c:pt>
                <c:pt idx="7">
                  <c:v>Odontológicos en hospitales y clínicas</c:v>
                </c:pt>
                <c:pt idx="8">
                  <c:v>Odontológicos en centros de atención ambulatoria</c:v>
                </c:pt>
                <c:pt idx="9">
                  <c:v>Comadronas, enfermeros, fisioterapéutas y paramédicos</c:v>
                </c:pt>
                <c:pt idx="10">
                  <c:v>Instituciones residenciales de salud distintos de los servicios hospitalarios</c:v>
                </c:pt>
                <c:pt idx="11">
                  <c:v>Otros servicios de salud humana n.c.p</c:v>
                </c:pt>
              </c:strCache>
            </c:strRef>
          </c:cat>
          <c:val>
            <c:numRef>
              <c:f>'2.5_FINANC_PCC'!$F$41:$F$52</c:f>
              <c:numCache>
                <c:formatCode>0.0%</c:formatCode>
                <c:ptCount val="12"/>
                <c:pt idx="0">
                  <c:v>0.97837602989981054</c:v>
                </c:pt>
                <c:pt idx="1">
                  <c:v>0.99734163066791526</c:v>
                </c:pt>
                <c:pt idx="2">
                  <c:v>0.35233864645936763</c:v>
                </c:pt>
                <c:pt idx="3">
                  <c:v>0.92202859717461061</c:v>
                </c:pt>
                <c:pt idx="4">
                  <c:v>0.78300702672971034</c:v>
                </c:pt>
                <c:pt idx="5">
                  <c:v>0.78680980742946671</c:v>
                </c:pt>
                <c:pt idx="6">
                  <c:v>0.79559811623402299</c:v>
                </c:pt>
                <c:pt idx="7">
                  <c:v>0.50251094773211202</c:v>
                </c:pt>
                <c:pt idx="8">
                  <c:v>0.30915681481850982</c:v>
                </c:pt>
                <c:pt idx="9">
                  <c:v>0</c:v>
                </c:pt>
                <c:pt idx="10">
                  <c:v>0</c:v>
                </c:pt>
                <c:pt idx="11">
                  <c:v>6.0559385635744832E-2</c:v>
                </c:pt>
              </c:numCache>
            </c:numRef>
          </c:val>
          <c:extLst xmlns:c16r2="http://schemas.microsoft.com/office/drawing/2015/06/chart">
            <c:ext xmlns:c16="http://schemas.microsoft.com/office/drawing/2014/chart" uri="{C3380CC4-5D6E-409C-BE32-E72D297353CC}">
              <c16:uniqueId val="{00000001-0884-4D4C-A83B-1B3E34A0F50E}"/>
            </c:ext>
          </c:extLst>
        </c:ser>
        <c:ser>
          <c:idx val="1"/>
          <c:order val="1"/>
          <c:tx>
            <c:strRef>
              <c:f>'2.5_FINANC_PCC'!$G$40</c:f>
              <c:strCache>
                <c:ptCount val="1"/>
                <c:pt idx="0">
                  <c:v>Sector privado</c:v>
                </c:pt>
              </c:strCache>
            </c:strRef>
          </c:tx>
          <c:spPr>
            <a:solidFill>
              <a:srgbClr val="4BACC6"/>
            </a:solidFill>
            <a:ln>
              <a:solidFill>
                <a:srgbClr val="31859C"/>
              </a:solidFill>
            </a:ln>
            <a:effectLst/>
          </c:spPr>
          <c:invertIfNegative val="0"/>
          <c:dLbls>
            <c:dLbl>
              <c:idx val="0"/>
              <c:layout>
                <c:manualLayout>
                  <c:x val="-1.4563106796116623E-2"/>
                  <c:y val="0"/>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0884-4D4C-A83B-1B3E34A0F50E}"/>
                </c:ext>
                <c:ext xmlns:c15="http://schemas.microsoft.com/office/drawing/2012/chart" uri="{CE6537A1-D6FC-4f65-9D91-7224C49458BB}">
                  <c15:layout/>
                </c:ext>
              </c:extLst>
            </c:dLbl>
            <c:dLbl>
              <c:idx val="1"/>
              <c:layout>
                <c:manualLayout>
                  <c:x val="6.0656665719801784E-3"/>
                  <c:y val="-4.6245670840793637E-3"/>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392-4511-8B73-38BACC0CEBF5}"/>
                </c:ext>
                <c:ext xmlns:c15="http://schemas.microsoft.com/office/drawing/2012/chart" uri="{CE6537A1-D6FC-4f65-9D91-7224C49458BB}">
                  <c15:layout/>
                </c:ext>
              </c:extLst>
            </c:dLbl>
            <c:dLbl>
              <c:idx val="5"/>
              <c:layout>
                <c:manualLayout>
                  <c:x val="3.1698861811181945E-3"/>
                  <c:y val="0"/>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358-4ADA-B9B4-7AF98931407C}"/>
                </c:ext>
                <c:ext xmlns:c15="http://schemas.microsoft.com/office/drawing/2012/chart" uri="{CE6537A1-D6FC-4f65-9D91-7224C49458BB}">
                  <c15:layout/>
                </c:ext>
              </c:extLst>
            </c:dLbl>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'2.5_FINANC_PCC'!$B$41:$B$52</c:f>
              <c:strCache>
                <c:ptCount val="12"/>
                <c:pt idx="0">
                  <c:v>Rectoría y administración de la salud </c:v>
                </c:pt>
                <c:pt idx="1">
                  <c:v>Administración de la seguridad social obligatoria</c:v>
                </c:pt>
                <c:pt idx="2">
                  <c:v>Salud pública</c:v>
                </c:pt>
                <c:pt idx="3">
                  <c:v>Internación en hospitales y clínicas básicas y generales</c:v>
                </c:pt>
                <c:pt idx="4">
                  <c:v>Internación en hospitales y clínicas especializados y de especialidades</c:v>
                </c:pt>
                <c:pt idx="5">
                  <c:v>Ambulatorios generales y especializados en hospitales y clínicas</c:v>
                </c:pt>
                <c:pt idx="6">
                  <c:v>Ambulatorios generales y especializados en centros ambulatorios</c:v>
                </c:pt>
                <c:pt idx="7">
                  <c:v>Odontológicos en hospitales y clínicas</c:v>
                </c:pt>
                <c:pt idx="8">
                  <c:v>Odontológicos en centros de atención ambulatoria</c:v>
                </c:pt>
                <c:pt idx="9">
                  <c:v>Comadronas, enfermeros, fisioterapéutas y paramédicos</c:v>
                </c:pt>
                <c:pt idx="10">
                  <c:v>Instituciones residenciales de salud distintos de los servicios hospitalarios</c:v>
                </c:pt>
                <c:pt idx="11">
                  <c:v>Otros servicios de salud humana n.c.p</c:v>
                </c:pt>
              </c:strCache>
            </c:strRef>
          </c:cat>
          <c:val>
            <c:numRef>
              <c:f>'2.5_FINANC_PCC'!$G$41:$G$52</c:f>
              <c:numCache>
                <c:formatCode>0.0%</c:formatCode>
                <c:ptCount val="12"/>
                <c:pt idx="0">
                  <c:v>2.1623970100189491E-2</c:v>
                </c:pt>
                <c:pt idx="1">
                  <c:v>2.6583693320847055E-3</c:v>
                </c:pt>
                <c:pt idx="2">
                  <c:v>0.64766135354063237</c:v>
                </c:pt>
                <c:pt idx="3">
                  <c:v>7.7971402825389405E-2</c:v>
                </c:pt>
                <c:pt idx="4">
                  <c:v>0.21699297327028969</c:v>
                </c:pt>
                <c:pt idx="5">
                  <c:v>0.21319019257053326</c:v>
                </c:pt>
                <c:pt idx="6">
                  <c:v>0.20440188376597707</c:v>
                </c:pt>
                <c:pt idx="7">
                  <c:v>0.49748905226788798</c:v>
                </c:pt>
                <c:pt idx="8">
                  <c:v>0.69084318518149013</c:v>
                </c:pt>
                <c:pt idx="9">
                  <c:v>1</c:v>
                </c:pt>
                <c:pt idx="10">
                  <c:v>1</c:v>
                </c:pt>
                <c:pt idx="11">
                  <c:v>0.93944061436425519</c:v>
                </c:pt>
              </c:numCache>
            </c:numRef>
          </c:val>
          <c:extLst xmlns:c16r2="http://schemas.microsoft.com/office/drawing/2015/06/chart">
            <c:ext xmlns:c16="http://schemas.microsoft.com/office/drawing/2014/chart" uri="{C3380CC4-5D6E-409C-BE32-E72D297353CC}">
              <c16:uniqueId val="{00000003-0884-4D4C-A83B-1B3E34A0F50E}"/>
            </c:ext>
          </c:extLst>
        </c:ser>
        <c:dLbls>
          <c:dLblPos val="ctr"/>
          <c:showLegendKey val="0"/>
          <c:showVal val="1"/>
          <c:showCatName val="0"/>
          <c:showSerName val="0"/>
          <c:showPercent val="0"/>
          <c:showBubbleSize val="0"/>
        </c:dLbls>
        <c:gapWidth val="48"/>
        <c:overlap val="100"/>
        <c:axId val="-140891824"/>
        <c:axId val="-140894544"/>
      </c:barChart>
      <c:catAx>
        <c:axId val="-140891824"/>
        <c:scaling>
          <c:orientation val="maxMin"/>
        </c:scaling>
        <c:delete val="0"/>
        <c:axPos val="l"/>
        <c:numFmt formatCode="General" sourceLinked="1"/>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crossAx val="-140894544"/>
        <c:crosses val="autoZero"/>
        <c:auto val="1"/>
        <c:lblAlgn val="ctr"/>
        <c:lblOffset val="100"/>
        <c:noMultiLvlLbl val="0"/>
      </c:catAx>
      <c:valAx>
        <c:axId val="-140894544"/>
        <c:scaling>
          <c:orientation val="minMax"/>
        </c:scaling>
        <c:delete val="0"/>
        <c:axPos val="t"/>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solidFill>
                <a:latin typeface="Century Gothic" panose="020B0502020202020204" pitchFamily="34" charset="0"/>
                <a:ea typeface="+mn-ea"/>
                <a:cs typeface="+mn-cs"/>
              </a:defRPr>
            </a:pPr>
            <a:endParaRPr lang="es-EC"/>
          </a:p>
        </c:txPr>
        <c:crossAx val="-140891824"/>
        <c:crosses val="autoZero"/>
        <c:crossBetween val="between"/>
        <c:majorUnit val="0.1"/>
      </c:valAx>
      <c:spPr>
        <a:noFill/>
        <a:ln>
          <a:noFill/>
        </a:ln>
        <a:effectLst/>
      </c:spPr>
    </c:plotArea>
    <c:legend>
      <c:legendPos val="b"/>
      <c:layout>
        <c:manualLayout>
          <c:xMode val="edge"/>
          <c:yMode val="edge"/>
          <c:x val="0.33687899357407908"/>
          <c:y val="0.95582338314030346"/>
          <c:w val="0.37014499401167089"/>
          <c:h val="4.417655814784878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20294338207724"/>
          <c:y val="4.3426088878308317E-2"/>
          <c:w val="0.69631092988376453"/>
          <c:h val="0.82635033962902227"/>
        </c:manualLayout>
      </c:layout>
      <c:barChart>
        <c:barDir val="col"/>
        <c:grouping val="clustered"/>
        <c:varyColors val="0"/>
        <c:ser>
          <c:idx val="0"/>
          <c:order val="0"/>
          <c:tx>
            <c:strRef>
              <c:f>'2.5_FINANC_PCC'!$C$35:$D$35</c:f>
              <c:strCache>
                <c:ptCount val="2"/>
                <c:pt idx="0">
                  <c:v>Sector Público</c:v>
                </c:pt>
                <c:pt idx="1">
                  <c:v>Sector privado</c:v>
                </c:pt>
              </c:strCache>
            </c:strRef>
          </c:tx>
          <c:spPr>
            <a:solidFill>
              <a:srgbClr val="FFC1CD"/>
            </a:solidFill>
            <a:ln w="19050">
              <a:solidFill>
                <a:srgbClr val="D64265"/>
              </a:solidFill>
            </a:ln>
            <a:effectLst/>
          </c:spPr>
          <c:invertIfNegative val="0"/>
          <c:dPt>
            <c:idx val="0"/>
            <c:invertIfNegative val="0"/>
            <c:bubble3D val="0"/>
            <c:spPr>
              <a:solidFill>
                <a:srgbClr val="DAEEF3"/>
              </a:solidFill>
              <a:ln w="3175">
                <a:solidFill>
                  <a:srgbClr val="4BACC6"/>
                </a:solidFill>
              </a:ln>
              <a:effectLst/>
            </c:spPr>
            <c:extLst xmlns:c16r2="http://schemas.microsoft.com/office/drawing/2015/06/chart">
              <c:ext xmlns:c16="http://schemas.microsoft.com/office/drawing/2014/chart" uri="{C3380CC4-5D6E-409C-BE32-E72D297353CC}">
                <c16:uniqueId val="{00000001-B341-4F58-BC00-F4BEBFB58E41}"/>
              </c:ext>
            </c:extLst>
          </c:dPt>
          <c:dPt>
            <c:idx val="1"/>
            <c:invertIfNegative val="0"/>
            <c:bubble3D val="0"/>
            <c:spPr>
              <a:solidFill>
                <a:srgbClr val="4BACC6"/>
              </a:solidFill>
              <a:ln w="3175">
                <a:solidFill>
                  <a:srgbClr val="31859C"/>
                </a:solidFill>
              </a:ln>
              <a:effectLst/>
            </c:spPr>
            <c:extLst xmlns:c16r2="http://schemas.microsoft.com/office/drawing/2015/06/chart">
              <c:ext xmlns:c16="http://schemas.microsoft.com/office/drawing/2014/chart" uri="{C3380CC4-5D6E-409C-BE32-E72D297353CC}">
                <c16:uniqueId val="{00000003-B341-4F58-BC00-F4BEBFB58E41}"/>
              </c:ext>
            </c:extLst>
          </c:dPt>
          <c:dLbls>
            <c:dLbl>
              <c:idx val="0"/>
              <c:layout/>
              <c:dLblPos val="outEnd"/>
              <c:showLegendKey val="0"/>
              <c:showVal val="1"/>
              <c:showCatName val="0"/>
              <c:showSerName val="0"/>
              <c:showPercent val="0"/>
              <c:showBubbleSize val="0"/>
              <c:separator>
</c:separator>
              <c:extLst xmlns:c16r2="http://schemas.microsoft.com/office/drawing/2015/06/chart">
                <c:ext xmlns:c16="http://schemas.microsoft.com/office/drawing/2014/chart" uri="{C3380CC4-5D6E-409C-BE32-E72D297353CC}">
                  <c16:uniqueId val="{00000001-B341-4F58-BC00-F4BEBFB58E41}"/>
                </c:ext>
                <c:ext xmlns:c15="http://schemas.microsoft.com/office/drawing/2012/chart" uri="{CE6537A1-D6FC-4f65-9D91-7224C49458BB}">
                  <c15:layout/>
                </c:ext>
              </c:extLst>
            </c:dLbl>
            <c:dLbl>
              <c:idx val="1"/>
              <c:layout/>
              <c:dLblPos val="outEnd"/>
              <c:showLegendKey val="0"/>
              <c:showVal val="1"/>
              <c:showCatName val="0"/>
              <c:showSerName val="0"/>
              <c:showPercent val="0"/>
              <c:showBubbleSize val="0"/>
              <c:separator>
</c:separator>
              <c:extLst xmlns:c16r2="http://schemas.microsoft.com/office/drawing/2015/06/chart">
                <c:ext xmlns:c16="http://schemas.microsoft.com/office/drawing/2014/chart" uri="{C3380CC4-5D6E-409C-BE32-E72D297353CC}">
                  <c16:uniqueId val="{00000003-B341-4F58-BC00-F4BEBFB58E41}"/>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'2.5_FINANC_PCC'!$C$35:$D$35</c:f>
              <c:strCache>
                <c:ptCount val="2"/>
                <c:pt idx="0">
                  <c:v>Sector Público</c:v>
                </c:pt>
                <c:pt idx="1">
                  <c:v>Sector privado</c:v>
                </c:pt>
              </c:strCache>
            </c:strRef>
          </c:cat>
          <c:val>
            <c:numRef>
              <c:f>'2.5_FINANC_PCC'!$C$36:$D$36</c:f>
              <c:numCache>
                <c:formatCode>_ * #,##0_ ;_ * \-#,##0_ ;_ * "-"??_ ;_ @_ </c:formatCode>
                <c:ptCount val="2"/>
                <c:pt idx="0">
                  <c:v>6070558</c:v>
                </c:pt>
                <c:pt idx="1">
                  <c:v>1956921</c:v>
                </c:pt>
              </c:numCache>
            </c:numRef>
          </c:val>
          <c:extLst xmlns:c16r2="http://schemas.microsoft.com/office/drawing/2015/06/chart">
            <c:ext xmlns:c16="http://schemas.microsoft.com/office/drawing/2014/chart" uri="{C3380CC4-5D6E-409C-BE32-E72D297353CC}">
              <c16:uniqueId val="{00000004-B341-4F58-BC00-F4BEBFB58E41}"/>
            </c:ext>
          </c:extLst>
        </c:ser>
        <c:dLbls>
          <c:dLblPos val="outEnd"/>
          <c:showLegendKey val="0"/>
          <c:showVal val="1"/>
          <c:showCatName val="0"/>
          <c:showSerName val="0"/>
          <c:showPercent val="0"/>
          <c:showBubbleSize val="0"/>
        </c:dLbls>
        <c:gapWidth val="100"/>
        <c:axId val="-140895088"/>
        <c:axId val="-140890736"/>
      </c:barChart>
      <c:catAx>
        <c:axId val="-14089508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crossAx val="-140890736"/>
        <c:crosses val="autoZero"/>
        <c:auto val="1"/>
        <c:lblAlgn val="ctr"/>
        <c:lblOffset val="100"/>
        <c:noMultiLvlLbl val="0"/>
      </c:catAx>
      <c:valAx>
        <c:axId val="-140890736"/>
        <c:scaling>
          <c:orientation val="minMax"/>
        </c:scaling>
        <c:delete val="0"/>
        <c:axPos val="l"/>
        <c:majorGridlines>
          <c:spPr>
            <a:ln w="9525" cap="flat" cmpd="sng" algn="ctr">
              <a:noFill/>
              <a:round/>
            </a:ln>
            <a:effectLst/>
          </c:spPr>
        </c:majorGridlines>
        <c:numFmt formatCode="_ * #,##0_ ;_ * \-#,##0_ ;_ * &quot;-&quot;??_ ;_ @_ " sourceLinked="1"/>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solidFill>
                <a:latin typeface="Century Gothic" panose="020B0502020202020204" pitchFamily="34" charset="0"/>
                <a:ea typeface="+mn-ea"/>
                <a:cs typeface="+mn-cs"/>
              </a:defRPr>
            </a:pPr>
            <a:endParaRPr lang="es-EC"/>
          </a:p>
        </c:txPr>
        <c:crossAx val="-140895088"/>
        <c:crosses val="autoZero"/>
        <c:crossBetween val="between"/>
      </c:valAx>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66811539260613"/>
          <c:y val="4.6132109052077964E-2"/>
          <c:w val="0.62457748010126757"/>
          <c:h val="0.95242010692040324"/>
        </c:manualLayout>
      </c:layout>
      <c:barChart>
        <c:barDir val="bar"/>
        <c:grouping val="clustered"/>
        <c:varyColors val="0"/>
        <c:ser>
          <c:idx val="0"/>
          <c:order val="0"/>
          <c:tx>
            <c:strRef>
              <c:f>'3.1.1_EROG PUB NA'!$H$31</c:f>
              <c:strCache>
                <c:ptCount val="1"/>
                <c:pt idx="0">
                  <c:v>2023</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'3.1.1_EROG PUB NA'!$F$34:$F$37</c:f>
              <c:strCache>
                <c:ptCount val="4"/>
                <c:pt idx="0">
                  <c:v>Primer nivel de atención</c:v>
                </c:pt>
                <c:pt idx="1">
                  <c:v>Segundo nivel de atención</c:v>
                </c:pt>
                <c:pt idx="2">
                  <c:v>Tercer nivel de atención</c:v>
                </c:pt>
                <c:pt idx="3">
                  <c:v>Instituciones de rectoría, administración y programas de salud pública</c:v>
                </c:pt>
              </c:strCache>
            </c:strRef>
          </c:cat>
          <c:val>
            <c:numRef>
              <c:f>'3.1.1_EROG PUB NA'!$I$34:$I$37</c:f>
              <c:numCache>
                <c:formatCode>0.0%</c:formatCode>
                <c:ptCount val="4"/>
                <c:pt idx="0">
                  <c:v>0.23462473850976004</c:v>
                </c:pt>
                <c:pt idx="1">
                  <c:v>0.45806692625370293</c:v>
                </c:pt>
                <c:pt idx="2">
                  <c:v>0.20163031354299843</c:v>
                </c:pt>
                <c:pt idx="3">
                  <c:v>0.10567802169353857</c:v>
                </c:pt>
              </c:numCache>
            </c:numRef>
          </c:val>
          <c:extLst xmlns:c16r2="http://schemas.microsoft.com/office/drawing/2015/06/chart">
            <c:ext xmlns:c16="http://schemas.microsoft.com/office/drawing/2014/chart" uri="{C3380CC4-5D6E-409C-BE32-E72D297353CC}">
              <c16:uniqueId val="{00000000-F72A-40F7-A1FD-61BE8D1E059E}"/>
            </c:ext>
          </c:extLst>
        </c:ser>
        <c:ser>
          <c:idx val="1"/>
          <c:order val="1"/>
          <c:tx>
            <c:strRef>
              <c:f>'3.1.1_EROG PUB NA'!$J$31</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'3.1.1_EROG PUB NA'!$F$34:$F$37</c:f>
              <c:strCache>
                <c:ptCount val="4"/>
                <c:pt idx="0">
                  <c:v>Primer nivel de atención</c:v>
                </c:pt>
                <c:pt idx="1">
                  <c:v>Segundo nivel de atención</c:v>
                </c:pt>
                <c:pt idx="2">
                  <c:v>Tercer nivel de atención</c:v>
                </c:pt>
                <c:pt idx="3">
                  <c:v>Instituciones de rectoría, administración y programas de salud pública</c:v>
                </c:pt>
              </c:strCache>
            </c:strRef>
          </c:cat>
          <c:val>
            <c:numRef>
              <c:f>'3.1.1_EROG PUB NA'!$K$34:$K$37</c:f>
              <c:numCache>
                <c:formatCode>0.0%</c:formatCode>
                <c:ptCount val="4"/>
                <c:pt idx="0">
                  <c:v>0.26206777035972806</c:v>
                </c:pt>
                <c:pt idx="1">
                  <c:v>0.45397189253319503</c:v>
                </c:pt>
                <c:pt idx="2">
                  <c:v>0.20295240466270167</c:v>
                </c:pt>
                <c:pt idx="3">
                  <c:v>8.100793244437525E-2</c:v>
                </c:pt>
              </c:numCache>
            </c:numRef>
          </c:val>
          <c:extLst xmlns:c16r2="http://schemas.microsoft.com/office/drawing/2015/06/chart">
            <c:ext xmlns:c16="http://schemas.microsoft.com/office/drawing/2014/chart" uri="{C3380CC4-5D6E-409C-BE32-E72D297353CC}">
              <c16:uniqueId val="{00000000-74CF-437F-989F-E67C2EA6856F}"/>
            </c:ext>
          </c:extLst>
        </c:ser>
        <c:dLbls>
          <c:dLblPos val="outEnd"/>
          <c:showLegendKey val="0"/>
          <c:showVal val="1"/>
          <c:showCatName val="0"/>
          <c:showSerName val="0"/>
          <c:showPercent val="0"/>
          <c:showBubbleSize val="0"/>
        </c:dLbls>
        <c:gapWidth val="67"/>
        <c:axId val="-140892368"/>
        <c:axId val="-140898896"/>
      </c:barChart>
      <c:catAx>
        <c:axId val="-140892368"/>
        <c:scaling>
          <c:orientation val="maxMin"/>
        </c:scaling>
        <c:delete val="0"/>
        <c:axPos val="l"/>
        <c:numFmt formatCode="General" sourceLinked="1"/>
        <c:majorTickMark val="out"/>
        <c:minorTickMark val="none"/>
        <c:tickLblPos val="nextTo"/>
        <c:txPr>
          <a:bodyPr/>
          <a:lstStyle/>
          <a:p>
            <a:pPr>
              <a:defRPr>
                <a:solidFill>
                  <a:srgbClr val="64647C"/>
                </a:solidFill>
              </a:defRPr>
            </a:pPr>
            <a:endParaRPr lang="es-EC"/>
          </a:p>
        </c:txPr>
        <c:crossAx val="-140898896"/>
        <c:crosses val="autoZero"/>
        <c:auto val="1"/>
        <c:lblAlgn val="ctr"/>
        <c:lblOffset val="100"/>
        <c:noMultiLvlLbl val="0"/>
      </c:catAx>
      <c:valAx>
        <c:axId val="-140898896"/>
        <c:scaling>
          <c:orientation val="minMax"/>
        </c:scaling>
        <c:delete val="1"/>
        <c:axPos val="t"/>
        <c:numFmt formatCode="0.0%" sourceLinked="1"/>
        <c:majorTickMark val="out"/>
        <c:minorTickMark val="none"/>
        <c:tickLblPos val="nextTo"/>
        <c:crossAx val="-140892368"/>
        <c:crosses val="autoZero"/>
        <c:crossBetween val="between"/>
      </c:valAx>
      <c:spPr>
        <a:ln>
          <a:noFill/>
        </a:ln>
      </c:spPr>
    </c:plotArea>
    <c:legend>
      <c:legendPos val="r"/>
      <c:layout>
        <c:manualLayout>
          <c:xMode val="edge"/>
          <c:yMode val="edge"/>
          <c:x val="0.94485029690964328"/>
          <c:y val="0.52149105709523647"/>
          <c:w val="3.9306009529845913E-2"/>
          <c:h val="0.19001985675613495"/>
        </c:manualLayout>
      </c:layout>
      <c:overlay val="0"/>
      <c:txPr>
        <a:bodyPr/>
        <a:lstStyle/>
        <a:p>
          <a:pPr>
            <a:defRPr>
              <a:solidFill>
                <a:srgbClr val="64647C"/>
              </a:solidFill>
            </a:defRPr>
          </a:pPr>
          <a:endParaRPr lang="es-EC"/>
        </a:p>
      </c:txPr>
    </c:legend>
    <c:plotVisOnly val="1"/>
    <c:dispBlanksAs val="gap"/>
    <c:showDLblsOverMax val="0"/>
  </c:chart>
  <c:spPr>
    <a:ln>
      <a:noFill/>
    </a:ln>
  </c:spPr>
  <c:txPr>
    <a:bodyPr/>
    <a:lstStyle/>
    <a:p>
      <a:pPr>
        <a:defRPr sz="11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'3.1.1_EROG PUB NA'!$C$20</c:f>
              <c:strCache>
                <c:ptCount val="1"/>
                <c:pt idx="0">
                  <c:v>Centros especializados</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NA'!$D$20:$U$20</c:f>
              <c:numCache>
                <c:formatCode>_ * #,##0_ ;_ * \-#,##0_ ;_ * "-"??_ ;_ @_ </c:formatCode>
                <c:ptCount val="18"/>
                <c:pt idx="0">
                  <c:v>3222</c:v>
                </c:pt>
                <c:pt idx="1">
                  <c:v>4826</c:v>
                </c:pt>
                <c:pt idx="2">
                  <c:v>5071</c:v>
                </c:pt>
                <c:pt idx="3">
                  <c:v>6671</c:v>
                </c:pt>
                <c:pt idx="4">
                  <c:v>7679</c:v>
                </c:pt>
                <c:pt idx="5">
                  <c:v>11789</c:v>
                </c:pt>
                <c:pt idx="6">
                  <c:v>14466</c:v>
                </c:pt>
                <c:pt idx="7">
                  <c:v>16805</c:v>
                </c:pt>
                <c:pt idx="8">
                  <c:v>16523</c:v>
                </c:pt>
                <c:pt idx="9">
                  <c:v>16681</c:v>
                </c:pt>
                <c:pt idx="10">
                  <c:v>18267</c:v>
                </c:pt>
                <c:pt idx="11">
                  <c:v>13876</c:v>
                </c:pt>
                <c:pt idx="12">
                  <c:v>9707</c:v>
                </c:pt>
                <c:pt idx="13">
                  <c:v>6442</c:v>
                </c:pt>
                <c:pt idx="14">
                  <c:v>4425</c:v>
                </c:pt>
                <c:pt idx="15">
                  <c:v>12758</c:v>
                </c:pt>
                <c:pt idx="16">
                  <c:v>11999</c:v>
                </c:pt>
                <c:pt idx="17">
                  <c:v>9756</c:v>
                </c:pt>
              </c:numCache>
            </c:numRef>
          </c:val>
          <c:extLst xmlns:c16r2="http://schemas.microsoft.com/office/drawing/2015/06/chart">
            <c:ext xmlns:c16="http://schemas.microsoft.com/office/drawing/2014/chart" uri="{C3380CC4-5D6E-409C-BE32-E72D297353CC}">
              <c16:uniqueId val="{00000000-ABC8-4C2D-A279-AEC42AD7EF08}"/>
            </c:ext>
          </c:extLst>
        </c:ser>
        <c:ser>
          <c:idx val="1"/>
          <c:order val="1"/>
          <c:tx>
            <c:strRef>
              <c:f>'3.1.1_EROG PUB NA'!$C$21</c:f>
              <c:strCache>
                <c:ptCount val="1"/>
                <c:pt idx="0">
                  <c:v>Hospitales especializados</c:v>
                </c:pt>
              </c:strCache>
            </c:strRef>
          </c:tx>
          <c:spPr>
            <a:solidFill>
              <a:srgbClr val="76C0D4"/>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NA'!$D$21:$U$21</c:f>
              <c:numCache>
                <c:formatCode>_ * #,##0_ ;_ * \-#,##0_ ;_ * "-"??_ ;_ @_ </c:formatCode>
                <c:ptCount val="18"/>
                <c:pt idx="0">
                  <c:v>41517</c:v>
                </c:pt>
                <c:pt idx="1">
                  <c:v>59543</c:v>
                </c:pt>
                <c:pt idx="2">
                  <c:v>70309</c:v>
                </c:pt>
                <c:pt idx="3">
                  <c:v>86229</c:v>
                </c:pt>
                <c:pt idx="4">
                  <c:v>92757</c:v>
                </c:pt>
                <c:pt idx="5">
                  <c:v>118754</c:v>
                </c:pt>
                <c:pt idx="6">
                  <c:v>147131</c:v>
                </c:pt>
                <c:pt idx="7">
                  <c:v>187087</c:v>
                </c:pt>
                <c:pt idx="8">
                  <c:v>172063</c:v>
                </c:pt>
                <c:pt idx="9">
                  <c:v>172807</c:v>
                </c:pt>
                <c:pt idx="10">
                  <c:v>190653</c:v>
                </c:pt>
                <c:pt idx="11">
                  <c:v>238978</c:v>
                </c:pt>
                <c:pt idx="12">
                  <c:v>224909</c:v>
                </c:pt>
                <c:pt idx="13">
                  <c:v>215570</c:v>
                </c:pt>
                <c:pt idx="14">
                  <c:v>205978</c:v>
                </c:pt>
                <c:pt idx="15">
                  <c:v>207176</c:v>
                </c:pt>
                <c:pt idx="16">
                  <c:v>235957</c:v>
                </c:pt>
                <c:pt idx="17">
                  <c:v>224657</c:v>
                </c:pt>
              </c:numCache>
            </c:numRef>
          </c:val>
          <c:extLst xmlns:c16r2="http://schemas.microsoft.com/office/drawing/2015/06/chart">
            <c:ext xmlns:c16="http://schemas.microsoft.com/office/drawing/2014/chart" uri="{C3380CC4-5D6E-409C-BE32-E72D297353CC}">
              <c16:uniqueId val="{00000001-ABC8-4C2D-A279-AEC42AD7EF08}"/>
            </c:ext>
          </c:extLst>
        </c:ser>
        <c:ser>
          <c:idx val="2"/>
          <c:order val="2"/>
          <c:tx>
            <c:strRef>
              <c:f>'3.1.1_EROG PUB NA'!$C$22</c:f>
              <c:strCache>
                <c:ptCount val="1"/>
                <c:pt idx="0">
                  <c:v>Hospitales de especialidades</c:v>
                </c:pt>
              </c:strCache>
            </c:strRef>
          </c:tx>
          <c:spPr>
            <a:solidFill>
              <a:srgbClr val="FFD1D1"/>
            </a:solidFill>
            <a:ln>
              <a:solidFill>
                <a:srgbClr val="FF9999"/>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NA'!$D$22:$U$22</c:f>
              <c:numCache>
                <c:formatCode>_ * #,##0_ ;_ * \-#,##0_ ;_ * "-"??_ ;_ @_ </c:formatCode>
                <c:ptCount val="18"/>
                <c:pt idx="0">
                  <c:v>174489</c:v>
                </c:pt>
                <c:pt idx="1">
                  <c:v>205269</c:v>
                </c:pt>
                <c:pt idx="2">
                  <c:v>266201</c:v>
                </c:pt>
                <c:pt idx="3">
                  <c:v>333932</c:v>
                </c:pt>
                <c:pt idx="4">
                  <c:v>444306</c:v>
                </c:pt>
                <c:pt idx="5">
                  <c:v>501986</c:v>
                </c:pt>
                <c:pt idx="6">
                  <c:v>558361</c:v>
                </c:pt>
                <c:pt idx="7">
                  <c:v>637914</c:v>
                </c:pt>
                <c:pt idx="8">
                  <c:v>910929</c:v>
                </c:pt>
                <c:pt idx="9">
                  <c:v>920288</c:v>
                </c:pt>
                <c:pt idx="10">
                  <c:v>841133</c:v>
                </c:pt>
                <c:pt idx="11">
                  <c:v>997152</c:v>
                </c:pt>
                <c:pt idx="12">
                  <c:v>981927</c:v>
                </c:pt>
                <c:pt idx="13">
                  <c:v>907883</c:v>
                </c:pt>
                <c:pt idx="14">
                  <c:v>965022</c:v>
                </c:pt>
                <c:pt idx="15">
                  <c:v>953908</c:v>
                </c:pt>
                <c:pt idx="16">
                  <c:v>968618</c:v>
                </c:pt>
                <c:pt idx="17">
                  <c:v>975353</c:v>
                </c:pt>
              </c:numCache>
            </c:numRef>
          </c:val>
          <c:extLst xmlns:c16r2="http://schemas.microsoft.com/office/drawing/2015/06/chart">
            <c:ext xmlns:c16="http://schemas.microsoft.com/office/drawing/2014/chart" uri="{C3380CC4-5D6E-409C-BE32-E72D297353CC}">
              <c16:uniqueId val="{00000002-ABC8-4C2D-A279-AEC42AD7EF08}"/>
            </c:ext>
          </c:extLst>
        </c:ser>
        <c:dLbls>
          <c:dLblPos val="ctr"/>
          <c:showLegendKey val="0"/>
          <c:showVal val="1"/>
          <c:showCatName val="0"/>
          <c:showSerName val="0"/>
          <c:showPercent val="0"/>
          <c:showBubbleSize val="0"/>
        </c:dLbls>
        <c:gapWidth val="100"/>
        <c:overlap val="100"/>
        <c:axId val="-140905968"/>
        <c:axId val="-140891280"/>
      </c:barChart>
      <c:catAx>
        <c:axId val="-140905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40891280"/>
        <c:crosses val="autoZero"/>
        <c:auto val="1"/>
        <c:lblAlgn val="ctr"/>
        <c:lblOffset val="100"/>
        <c:noMultiLvlLbl val="0"/>
      </c:catAx>
      <c:valAx>
        <c:axId val="-140891280"/>
        <c:scaling>
          <c:orientation val="minMax"/>
        </c:scaling>
        <c:delete val="1"/>
        <c:axPos val="l"/>
        <c:numFmt formatCode="_ * #,##0_ ;_ * \-#,##0_ ;_ * &quot;-&quot;??_ ;_ @_ " sourceLinked="1"/>
        <c:majorTickMark val="none"/>
        <c:minorTickMark val="none"/>
        <c:tickLblPos val="nextTo"/>
        <c:crossAx val="-140905968"/>
        <c:crosses val="autoZero"/>
        <c:crossBetween val="between"/>
      </c:valAx>
      <c:spPr>
        <a:noFill/>
        <a:ln>
          <a:noFill/>
        </a:ln>
        <a:effectLst/>
      </c:spPr>
    </c:plotArea>
    <c:legend>
      <c:legendPos val="b"/>
      <c:layout>
        <c:manualLayout>
          <c:xMode val="edge"/>
          <c:yMode val="edge"/>
          <c:x val="0.27494102893403649"/>
          <c:y val="0.93302005392285947"/>
          <c:w val="0.49555746665031425"/>
          <c:h val="5.0887982830170868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595959"/>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chemeClr val="tx1">
              <a:lumMod val="65000"/>
              <a:lumOff val="35000"/>
            </a:schemeClr>
          </a:solidFill>
          <a:latin typeface="Century Gothic" panose="020B0502020202020204" pitchFamily="34" charset="0"/>
        </a:defRPr>
      </a:pPr>
      <a:endParaRPr lang="es-EC"/>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'3.1.1_EROG PUB NA'!$C$23</c:f>
              <c:strCache>
                <c:ptCount val="1"/>
                <c:pt idx="0">
                  <c:v>Instituciones de rectoría y administración de la salud </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NA'!$D$23:$U$23</c:f>
              <c:numCache>
                <c:formatCode>_ * #,##0_ ;_ * \-#,##0_ ;_ * "-"??_ ;_ @_ </c:formatCode>
                <c:ptCount val="18"/>
                <c:pt idx="0">
                  <c:v>299545</c:v>
                </c:pt>
                <c:pt idx="1">
                  <c:v>368386</c:v>
                </c:pt>
                <c:pt idx="2">
                  <c:v>404747</c:v>
                </c:pt>
                <c:pt idx="3">
                  <c:v>564952</c:v>
                </c:pt>
                <c:pt idx="4">
                  <c:v>909531</c:v>
                </c:pt>
                <c:pt idx="5">
                  <c:v>1187776</c:v>
                </c:pt>
                <c:pt idx="6">
                  <c:v>1267626</c:v>
                </c:pt>
                <c:pt idx="7">
                  <c:v>1504183</c:v>
                </c:pt>
                <c:pt idx="8">
                  <c:v>840914</c:v>
                </c:pt>
                <c:pt idx="9">
                  <c:v>1040136</c:v>
                </c:pt>
                <c:pt idx="10">
                  <c:v>1321619</c:v>
                </c:pt>
                <c:pt idx="11">
                  <c:v>797267</c:v>
                </c:pt>
                <c:pt idx="12">
                  <c:v>593376</c:v>
                </c:pt>
                <c:pt idx="13">
                  <c:v>462451</c:v>
                </c:pt>
                <c:pt idx="14">
                  <c:v>480223</c:v>
                </c:pt>
                <c:pt idx="15">
                  <c:v>678749</c:v>
                </c:pt>
                <c:pt idx="16">
                  <c:v>607436</c:v>
                </c:pt>
                <c:pt idx="17">
                  <c:v>453700</c:v>
                </c:pt>
              </c:numCache>
            </c:numRef>
          </c:val>
          <c:extLst xmlns:c16r2="http://schemas.microsoft.com/office/drawing/2015/06/chart">
            <c:ext xmlns:c16="http://schemas.microsoft.com/office/drawing/2014/chart" uri="{C3380CC4-5D6E-409C-BE32-E72D297353CC}">
              <c16:uniqueId val="{00000000-E291-4042-8AC2-FDB50C43BFCC}"/>
            </c:ext>
          </c:extLst>
        </c:ser>
        <c:ser>
          <c:idx val="1"/>
          <c:order val="1"/>
          <c:tx>
            <c:strRef>
              <c:f>'3.1.1_EROG PUB NA'!$C$24</c:f>
              <c:strCache>
                <c:ptCount val="1"/>
                <c:pt idx="0">
                  <c:v>Instituciones de investigación, control y promoción de la salud</c:v>
                </c:pt>
              </c:strCache>
            </c:strRef>
          </c:tx>
          <c:spPr>
            <a:solidFill>
              <a:srgbClr val="4BACC6"/>
            </a:solidFill>
            <a:ln>
              <a:solidFill>
                <a:srgbClr val="268C8A"/>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NA'!$D$24:$U$24</c:f>
              <c:numCache>
                <c:formatCode>_ * #,##0_ ;_ * \-#,##0_ ;_ * "-"??_ ;_ @_ </c:formatCode>
                <c:ptCount val="18"/>
                <c:pt idx="0">
                  <c:v>40254</c:v>
                </c:pt>
                <c:pt idx="1">
                  <c:v>34207</c:v>
                </c:pt>
                <c:pt idx="2">
                  <c:v>42892</c:v>
                </c:pt>
                <c:pt idx="3">
                  <c:v>44573</c:v>
                </c:pt>
                <c:pt idx="4">
                  <c:v>54159</c:v>
                </c:pt>
                <c:pt idx="5">
                  <c:v>60857</c:v>
                </c:pt>
                <c:pt idx="6">
                  <c:v>102812</c:v>
                </c:pt>
                <c:pt idx="7">
                  <c:v>70750</c:v>
                </c:pt>
                <c:pt idx="8">
                  <c:v>55369</c:v>
                </c:pt>
                <c:pt idx="9">
                  <c:v>29869</c:v>
                </c:pt>
                <c:pt idx="10">
                  <c:v>29739</c:v>
                </c:pt>
                <c:pt idx="11">
                  <c:v>36722</c:v>
                </c:pt>
                <c:pt idx="12">
                  <c:v>33180</c:v>
                </c:pt>
                <c:pt idx="13">
                  <c:v>32638</c:v>
                </c:pt>
                <c:pt idx="14">
                  <c:v>33156</c:v>
                </c:pt>
                <c:pt idx="15">
                  <c:v>29828</c:v>
                </c:pt>
                <c:pt idx="16">
                  <c:v>30192</c:v>
                </c:pt>
                <c:pt idx="17">
                  <c:v>29175</c:v>
                </c:pt>
              </c:numCache>
            </c:numRef>
          </c:val>
          <c:extLst xmlns:c16r2="http://schemas.microsoft.com/office/drawing/2015/06/chart">
            <c:ext xmlns:c16="http://schemas.microsoft.com/office/drawing/2014/chart" uri="{C3380CC4-5D6E-409C-BE32-E72D297353CC}">
              <c16:uniqueId val="{00000001-E291-4042-8AC2-FDB50C43BFCC}"/>
            </c:ext>
          </c:extLst>
        </c:ser>
        <c:ser>
          <c:idx val="2"/>
          <c:order val="2"/>
          <c:tx>
            <c:strRef>
              <c:f>'3.1.1_EROG PUB NA'!$C$25</c:f>
              <c:strCache>
                <c:ptCount val="1"/>
                <c:pt idx="0">
                  <c:v>Programas de vacunación COVID-19</c:v>
                </c:pt>
              </c:strCache>
            </c:strRef>
          </c:tx>
          <c:spPr>
            <a:solidFill>
              <a:srgbClr val="FFD1D1"/>
            </a:solidFill>
            <a:ln>
              <a:solidFill>
                <a:srgbClr val="FF9999"/>
              </a:solidFill>
            </a:ln>
            <a:effectLst/>
          </c:spPr>
          <c:invertIfNegative val="0"/>
          <c:dLbls>
            <c:dLbl>
              <c:idx val="13"/>
              <c:layout>
                <c:manualLayout>
                  <c:x val="-1.1569463812288639E-3"/>
                  <c:y val="-2.5506088323366427E-2"/>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814-47F3-AF95-4C0BC8753C47}"/>
                </c:ext>
                <c:ext xmlns:c15="http://schemas.microsoft.com/office/drawing/2012/chart" uri="{CE6537A1-D6FC-4f65-9D91-7224C49458BB}"/>
              </c:extLst>
            </c:dLbl>
            <c:dLbl>
              <c:idx val="15"/>
              <c:layout>
                <c:manualLayout>
                  <c:x val="-1.1569463812288639E-3"/>
                  <c:y val="-1.9838068695951585E-2"/>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814-47F3-AF95-4C0BC8753C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NA'!$D$25:$U$25</c:f>
              <c:numCache>
                <c:formatCode>_ * #,##0_ ;_ * \-#,##0_ ;_ * "-"??_ ;_ @_ </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20580</c:v>
                </c:pt>
                <c:pt idx="14">
                  <c:v>340008</c:v>
                </c:pt>
                <c:pt idx="15">
                  <c:v>46632</c:v>
                </c:pt>
                <c:pt idx="16">
                  <c:v>0</c:v>
                </c:pt>
                <c:pt idx="17">
                  <c:v>0</c:v>
                </c:pt>
              </c:numCache>
            </c:numRef>
          </c:val>
          <c:extLst xmlns:c16r2="http://schemas.microsoft.com/office/drawing/2015/06/chart">
            <c:ext xmlns:c16="http://schemas.microsoft.com/office/drawing/2014/chart" uri="{C3380CC4-5D6E-409C-BE32-E72D297353CC}">
              <c16:uniqueId val="{00000002-E291-4042-8AC2-FDB50C43BFCC}"/>
            </c:ext>
          </c:extLst>
        </c:ser>
        <c:ser>
          <c:idx val="3"/>
          <c:order val="3"/>
          <c:tx>
            <c:strRef>
              <c:f>'3.1.1_EROG PUB NA'!$C$26</c:f>
              <c:strCache>
                <c:ptCount val="1"/>
                <c:pt idx="0">
                  <c:v>Establecimientos de asistencia social residenciales a la salud</c:v>
                </c:pt>
              </c:strCache>
            </c:strRef>
          </c:tx>
          <c:spPr>
            <a:solidFill>
              <a:schemeClr val="accent3">
                <a:lumMod val="20000"/>
                <a:lumOff val="80000"/>
              </a:schemeClr>
            </a:solidFill>
            <a:ln>
              <a:solidFill>
                <a:schemeClr val="accent3">
                  <a:lumMod val="7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NA'!$D$26:$U$26</c:f>
              <c:numCache>
                <c:formatCode>_ * #,##0_ ;_ * \-#,##0_ ;_ * "-"??_ ;_ @_ </c:formatCode>
                <c:ptCount val="18"/>
                <c:pt idx="0">
                  <c:v>1391</c:v>
                </c:pt>
                <c:pt idx="1">
                  <c:v>1812</c:v>
                </c:pt>
                <c:pt idx="2">
                  <c:v>1867</c:v>
                </c:pt>
                <c:pt idx="3">
                  <c:v>2202</c:v>
                </c:pt>
                <c:pt idx="4">
                  <c:v>2257</c:v>
                </c:pt>
                <c:pt idx="5">
                  <c:v>2775</c:v>
                </c:pt>
                <c:pt idx="6">
                  <c:v>2735</c:v>
                </c:pt>
                <c:pt idx="7">
                  <c:v>2196</c:v>
                </c:pt>
                <c:pt idx="8">
                  <c:v>1455</c:v>
                </c:pt>
                <c:pt idx="9">
                  <c:v>1207</c:v>
                </c:pt>
                <c:pt idx="10">
                  <c:v>0</c:v>
                </c:pt>
                <c:pt idx="11">
                  <c:v>0</c:v>
                </c:pt>
                <c:pt idx="12">
                  <c:v>0</c:v>
                </c:pt>
                <c:pt idx="13">
                  <c:v>0</c:v>
                </c:pt>
                <c:pt idx="14">
                  <c:v>0</c:v>
                </c:pt>
                <c:pt idx="15">
                  <c:v>0</c:v>
                </c:pt>
                <c:pt idx="16">
                  <c:v>0</c:v>
                </c:pt>
                <c:pt idx="17">
                  <c:v>0</c:v>
                </c:pt>
              </c:numCache>
            </c:numRef>
          </c:val>
          <c:extLst xmlns:c16r2="http://schemas.microsoft.com/office/drawing/2015/06/chart">
            <c:ext xmlns:c16="http://schemas.microsoft.com/office/drawing/2014/chart" uri="{C3380CC4-5D6E-409C-BE32-E72D297353CC}">
              <c16:uniqueId val="{00000003-E291-4042-8AC2-FDB50C43BFCC}"/>
            </c:ext>
          </c:extLst>
        </c:ser>
        <c:dLbls>
          <c:dLblPos val="ctr"/>
          <c:showLegendKey val="0"/>
          <c:showVal val="1"/>
          <c:showCatName val="0"/>
          <c:showSerName val="0"/>
          <c:showPercent val="0"/>
          <c:showBubbleSize val="0"/>
        </c:dLbls>
        <c:gapWidth val="100"/>
        <c:overlap val="100"/>
        <c:axId val="-140901616"/>
        <c:axId val="-140897808"/>
      </c:barChart>
      <c:catAx>
        <c:axId val="-140901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40897808"/>
        <c:crosses val="autoZero"/>
        <c:auto val="1"/>
        <c:lblAlgn val="ctr"/>
        <c:lblOffset val="100"/>
        <c:noMultiLvlLbl val="0"/>
      </c:catAx>
      <c:valAx>
        <c:axId val="-140897808"/>
        <c:scaling>
          <c:orientation val="minMax"/>
        </c:scaling>
        <c:delete val="1"/>
        <c:axPos val="l"/>
        <c:numFmt formatCode="_ * #,##0_ ;_ * \-#,##0_ ;_ * &quot;-&quot;??_ ;_ @_ " sourceLinked="1"/>
        <c:majorTickMark val="none"/>
        <c:minorTickMark val="none"/>
        <c:tickLblPos val="nextTo"/>
        <c:crossAx val="-1409016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rgbClr val="595959"/>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chemeClr val="tx1">
              <a:lumMod val="65000"/>
              <a:lumOff val="35000"/>
            </a:schemeClr>
          </a:solidFill>
          <a:latin typeface="Century Gothic" panose="020B0502020202020204" pitchFamily="34" charset="0"/>
        </a:defRPr>
      </a:pPr>
      <a:endParaRPr lang="es-EC"/>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428523713530617E-3"/>
          <c:y val="8.6220129873313733E-2"/>
          <c:w val="0.9865142938210042"/>
          <c:h val="0.78270867741866146"/>
        </c:manualLayout>
      </c:layout>
      <c:barChart>
        <c:barDir val="col"/>
        <c:grouping val="stacked"/>
        <c:varyColors val="0"/>
        <c:ser>
          <c:idx val="0"/>
          <c:order val="0"/>
          <c:tx>
            <c:strRef>
              <c:f>'3.1.1_EROG PUB NA'!$C$57</c:f>
              <c:strCache>
                <c:ptCount val="1"/>
                <c:pt idx="0">
                  <c:v>Puestos de salud</c:v>
                </c:pt>
              </c:strCache>
            </c:strRef>
          </c:tx>
          <c:spPr>
            <a:solidFill>
              <a:srgbClr val="76C0D4"/>
            </a:solidFill>
            <a:ln>
              <a:solidFill>
                <a:srgbClr val="31859C"/>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NA'!$D$56:$U$56</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NA'!$D$57:$U$57</c:f>
              <c:numCache>
                <c:formatCode>_ * #,##0_ ;_ * \-#,##0_ ;_ * "-"??_ ;_ @_ </c:formatCode>
                <c:ptCount val="18"/>
                <c:pt idx="0">
                  <c:v>44408</c:v>
                </c:pt>
                <c:pt idx="1">
                  <c:v>47157</c:v>
                </c:pt>
                <c:pt idx="2">
                  <c:v>56615</c:v>
                </c:pt>
                <c:pt idx="3">
                  <c:v>101912</c:v>
                </c:pt>
                <c:pt idx="4">
                  <c:v>133419</c:v>
                </c:pt>
                <c:pt idx="5">
                  <c:v>167397</c:v>
                </c:pt>
                <c:pt idx="6">
                  <c:v>202758</c:v>
                </c:pt>
                <c:pt idx="7">
                  <c:v>210828</c:v>
                </c:pt>
                <c:pt idx="8">
                  <c:v>254939</c:v>
                </c:pt>
                <c:pt idx="9">
                  <c:v>233381</c:v>
                </c:pt>
                <c:pt idx="10">
                  <c:v>245829</c:v>
                </c:pt>
                <c:pt idx="11">
                  <c:v>225997</c:v>
                </c:pt>
                <c:pt idx="12">
                  <c:v>240620</c:v>
                </c:pt>
                <c:pt idx="13">
                  <c:v>238406</c:v>
                </c:pt>
                <c:pt idx="14">
                  <c:v>289981</c:v>
                </c:pt>
                <c:pt idx="15">
                  <c:v>191268</c:v>
                </c:pt>
                <c:pt idx="16">
                  <c:v>202779</c:v>
                </c:pt>
                <c:pt idx="17">
                  <c:v>259875</c:v>
                </c:pt>
              </c:numCache>
            </c:numRef>
          </c:val>
          <c:extLst xmlns:c16r2="http://schemas.microsoft.com/office/drawing/2015/06/chart">
            <c:ext xmlns:c16="http://schemas.microsoft.com/office/drawing/2014/chart" uri="{C3380CC4-5D6E-409C-BE32-E72D297353CC}">
              <c16:uniqueId val="{00000000-2B33-4B12-8C59-688D68FF38CC}"/>
            </c:ext>
          </c:extLst>
        </c:ser>
        <c:ser>
          <c:idx val="1"/>
          <c:order val="1"/>
          <c:tx>
            <c:strRef>
              <c:f>'3.1.1_EROG PUB NA'!$C$58</c:f>
              <c:strCache>
                <c:ptCount val="1"/>
                <c:pt idx="0">
                  <c:v>Centros de salud A</c:v>
                </c:pt>
              </c:strCache>
            </c:strRef>
          </c:tx>
          <c:spPr>
            <a:solidFill>
              <a:srgbClr val="DAEEF9"/>
            </a:solidFill>
            <a:ln>
              <a:solidFill>
                <a:srgbClr val="31859C"/>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NA'!$D$56:$U$56</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NA'!$D$58:$U$58</c:f>
              <c:numCache>
                <c:formatCode>_ * #,##0_ ;_ * \-#,##0_ ;_ * "-"??_ ;_ @_ </c:formatCode>
                <c:ptCount val="18"/>
                <c:pt idx="0">
                  <c:v>97868</c:v>
                </c:pt>
                <c:pt idx="1">
                  <c:v>138389</c:v>
                </c:pt>
                <c:pt idx="2">
                  <c:v>148304</c:v>
                </c:pt>
                <c:pt idx="3">
                  <c:v>199707</c:v>
                </c:pt>
                <c:pt idx="4">
                  <c:v>233181</c:v>
                </c:pt>
                <c:pt idx="5">
                  <c:v>344233</c:v>
                </c:pt>
                <c:pt idx="6">
                  <c:v>423843</c:v>
                </c:pt>
                <c:pt idx="7">
                  <c:v>469046</c:v>
                </c:pt>
                <c:pt idx="8">
                  <c:v>544964</c:v>
                </c:pt>
                <c:pt idx="9">
                  <c:v>530424</c:v>
                </c:pt>
                <c:pt idx="10">
                  <c:v>765130</c:v>
                </c:pt>
                <c:pt idx="11">
                  <c:v>688938</c:v>
                </c:pt>
                <c:pt idx="12">
                  <c:v>662601</c:v>
                </c:pt>
                <c:pt idx="13">
                  <c:v>662471</c:v>
                </c:pt>
                <c:pt idx="14">
                  <c:v>723902</c:v>
                </c:pt>
                <c:pt idx="15">
                  <c:v>806777</c:v>
                </c:pt>
                <c:pt idx="16">
                  <c:v>780680</c:v>
                </c:pt>
                <c:pt idx="17">
                  <c:v>887449</c:v>
                </c:pt>
              </c:numCache>
            </c:numRef>
          </c:val>
          <c:extLst xmlns:c16r2="http://schemas.microsoft.com/office/drawing/2015/06/chart">
            <c:ext xmlns:c16="http://schemas.microsoft.com/office/drawing/2014/chart" uri="{C3380CC4-5D6E-409C-BE32-E72D297353CC}">
              <c16:uniqueId val="{00000001-2B33-4B12-8C59-688D68FF38CC}"/>
            </c:ext>
          </c:extLst>
        </c:ser>
        <c:ser>
          <c:idx val="2"/>
          <c:order val="2"/>
          <c:tx>
            <c:strRef>
              <c:f>'3.1.1_EROG PUB NA'!$C$59</c:f>
              <c:strCache>
                <c:ptCount val="1"/>
                <c:pt idx="0">
                  <c:v>Centros de salud B</c:v>
                </c:pt>
              </c:strCache>
            </c:strRef>
          </c:tx>
          <c:spPr>
            <a:solidFill>
              <a:schemeClr val="accent3">
                <a:lumMod val="20000"/>
                <a:lumOff val="80000"/>
              </a:schemeClr>
            </a:solidFill>
            <a:ln>
              <a:solidFill>
                <a:schemeClr val="accent3">
                  <a:lumMod val="7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NA'!$D$56:$U$56</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NA'!$D$59:$U$59</c:f>
              <c:numCache>
                <c:formatCode>_ * #,##0_ ;_ * \-#,##0_ ;_ * "-"??_ ;_ @_ </c:formatCode>
                <c:ptCount val="18"/>
                <c:pt idx="0">
                  <c:v>30748</c:v>
                </c:pt>
                <c:pt idx="1">
                  <c:v>40328</c:v>
                </c:pt>
                <c:pt idx="2">
                  <c:v>45453</c:v>
                </c:pt>
                <c:pt idx="3">
                  <c:v>58366</c:v>
                </c:pt>
                <c:pt idx="4">
                  <c:v>73445</c:v>
                </c:pt>
                <c:pt idx="5">
                  <c:v>98106</c:v>
                </c:pt>
                <c:pt idx="6">
                  <c:v>121014</c:v>
                </c:pt>
                <c:pt idx="7">
                  <c:v>100980</c:v>
                </c:pt>
                <c:pt idx="8">
                  <c:v>153743</c:v>
                </c:pt>
                <c:pt idx="9">
                  <c:v>155110</c:v>
                </c:pt>
                <c:pt idx="10">
                  <c:v>155407</c:v>
                </c:pt>
                <c:pt idx="11">
                  <c:v>182041</c:v>
                </c:pt>
                <c:pt idx="12">
                  <c:v>191408</c:v>
                </c:pt>
                <c:pt idx="13">
                  <c:v>123623</c:v>
                </c:pt>
                <c:pt idx="14">
                  <c:v>129488</c:v>
                </c:pt>
                <c:pt idx="15">
                  <c:v>235681</c:v>
                </c:pt>
                <c:pt idx="16">
                  <c:v>252176</c:v>
                </c:pt>
                <c:pt idx="17">
                  <c:v>244358</c:v>
                </c:pt>
              </c:numCache>
            </c:numRef>
          </c:val>
          <c:extLst xmlns:c16r2="http://schemas.microsoft.com/office/drawing/2015/06/chart">
            <c:ext xmlns:c16="http://schemas.microsoft.com/office/drawing/2014/chart" uri="{C3380CC4-5D6E-409C-BE32-E72D297353CC}">
              <c16:uniqueId val="{00000002-2B33-4B12-8C59-688D68FF38CC}"/>
            </c:ext>
          </c:extLst>
        </c:ser>
        <c:ser>
          <c:idx val="3"/>
          <c:order val="3"/>
          <c:tx>
            <c:strRef>
              <c:f>'3.1.1_EROG PUB NA'!$C$60</c:f>
              <c:strCache>
                <c:ptCount val="1"/>
                <c:pt idx="0">
                  <c:v>Centros de salud C</c:v>
                </c:pt>
              </c:strCache>
            </c:strRef>
          </c:tx>
          <c:spPr>
            <a:solidFill>
              <a:srgbClr val="FFD1D1"/>
            </a:solidFill>
            <a:ln>
              <a:solidFill>
                <a:srgbClr val="F57913"/>
              </a:solidFill>
            </a:ln>
            <a:effectLst/>
          </c:spPr>
          <c:invertIfNegative val="0"/>
          <c:dLbls>
            <c:dLbl>
              <c:idx val="0"/>
              <c:layout>
                <c:manualLayout>
                  <c:x val="0"/>
                  <c:y val="-2.29299363057326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6A-463F-B63F-246834FC029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NA'!$D$56:$U$56</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NA'!$D$60:$U$60</c:f>
              <c:numCache>
                <c:formatCode>_ * #,##0_ ;_ * \-#,##0_ ;_ * "-"??_ ;_ @_ </c:formatCode>
                <c:ptCount val="18"/>
                <c:pt idx="0">
                  <c:v>24746</c:v>
                </c:pt>
                <c:pt idx="1">
                  <c:v>35820</c:v>
                </c:pt>
                <c:pt idx="2">
                  <c:v>38074</c:v>
                </c:pt>
                <c:pt idx="3">
                  <c:v>50900</c:v>
                </c:pt>
                <c:pt idx="4">
                  <c:v>58897</c:v>
                </c:pt>
                <c:pt idx="5">
                  <c:v>87163</c:v>
                </c:pt>
                <c:pt idx="6">
                  <c:v>105249</c:v>
                </c:pt>
                <c:pt idx="7">
                  <c:v>118879</c:v>
                </c:pt>
                <c:pt idx="8">
                  <c:v>148778</c:v>
                </c:pt>
                <c:pt idx="9">
                  <c:v>147316</c:v>
                </c:pt>
                <c:pt idx="10">
                  <c:v>164818</c:v>
                </c:pt>
                <c:pt idx="11">
                  <c:v>143641</c:v>
                </c:pt>
                <c:pt idx="12">
                  <c:v>127683</c:v>
                </c:pt>
                <c:pt idx="13">
                  <c:v>131217</c:v>
                </c:pt>
                <c:pt idx="14">
                  <c:v>130641</c:v>
                </c:pt>
                <c:pt idx="15">
                  <c:v>138032</c:v>
                </c:pt>
                <c:pt idx="16">
                  <c:v>146574</c:v>
                </c:pt>
                <c:pt idx="17">
                  <c:v>136304</c:v>
                </c:pt>
              </c:numCache>
            </c:numRef>
          </c:val>
          <c:extLst xmlns:c16r2="http://schemas.microsoft.com/office/drawing/2015/06/chart">
            <c:ext xmlns:c16="http://schemas.microsoft.com/office/drawing/2014/chart" uri="{C3380CC4-5D6E-409C-BE32-E72D297353CC}">
              <c16:uniqueId val="{00000003-2B33-4B12-8C59-688D68FF38CC}"/>
            </c:ext>
          </c:extLst>
        </c:ser>
        <c:dLbls>
          <c:showLegendKey val="0"/>
          <c:showVal val="0"/>
          <c:showCatName val="0"/>
          <c:showSerName val="0"/>
          <c:showPercent val="0"/>
          <c:showBubbleSize val="0"/>
        </c:dLbls>
        <c:gapWidth val="100"/>
        <c:overlap val="100"/>
        <c:axId val="-140900528"/>
        <c:axId val="-140897264"/>
      </c:barChart>
      <c:catAx>
        <c:axId val="-140900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40897264"/>
        <c:crosses val="autoZero"/>
        <c:auto val="1"/>
        <c:lblAlgn val="ctr"/>
        <c:lblOffset val="100"/>
        <c:noMultiLvlLbl val="0"/>
      </c:catAx>
      <c:valAx>
        <c:axId val="-140897264"/>
        <c:scaling>
          <c:orientation val="minMax"/>
          <c:max val="1600000"/>
        </c:scaling>
        <c:delete val="0"/>
        <c:axPos val="l"/>
        <c:numFmt formatCode="_ * #,##0_ ;_ * \-#,##0_ ;_ * &quot;-&quot;??_ ;_ @_ "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bg1"/>
                </a:solidFill>
                <a:latin typeface="Century Gothic" panose="020B0502020202020204" pitchFamily="34" charset="0"/>
                <a:ea typeface="+mn-ea"/>
                <a:cs typeface="+mn-cs"/>
              </a:defRPr>
            </a:pPr>
            <a:endParaRPr lang="es-EC"/>
          </a:p>
        </c:txPr>
        <c:crossAx val="-140900528"/>
        <c:crosses val="autoZero"/>
        <c:crossBetween val="between"/>
      </c:valAx>
      <c:spPr>
        <a:noFill/>
        <a:ln>
          <a:noFill/>
        </a:ln>
        <a:effectLst/>
      </c:spPr>
    </c:plotArea>
    <c:legend>
      <c:legendPos val="b"/>
      <c:layout>
        <c:manualLayout>
          <c:xMode val="edge"/>
          <c:yMode val="edge"/>
          <c:x val="0.11897506836431421"/>
          <c:y val="0.92182798358305995"/>
          <c:w val="0.76888514486961956"/>
          <c:h val="6.0240549917131681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200">
          <a:latin typeface="Century Gothic" panose="020B0502020202020204" pitchFamily="34" charset="0"/>
        </a:defRPr>
      </a:pPr>
      <a:endParaRPr lang="es-EC"/>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3811636237757614E-2"/>
          <c:y val="4.510740827607574E-2"/>
          <c:w val="0.97281521217195577"/>
          <c:h val="0.82384211879170988"/>
        </c:manualLayout>
      </c:layout>
      <c:barChart>
        <c:barDir val="col"/>
        <c:grouping val="percentStacked"/>
        <c:varyColors val="0"/>
        <c:ser>
          <c:idx val="0"/>
          <c:order val="0"/>
          <c:tx>
            <c:strRef>
              <c:f>'1.2_GNS_ESTRUC'!$B$30</c:f>
              <c:strCache>
                <c:ptCount val="1"/>
                <c:pt idx="0">
                  <c:v>Gasto de consumo final</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'1.2_GNS_ESTRUC'!$C$29:$T$29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'1.2_GNS_ESTRUC'!$C$30:$T$30</c:f>
              <c:numCache>
                <c:formatCode>0.0%</c:formatCode>
                <c:ptCount val="18"/>
                <c:pt idx="0">
                  <c:v>0.9211033753415</c:v>
                </c:pt>
                <c:pt idx="1">
                  <c:v>0.91813888626070073</c:v>
                </c:pt>
                <c:pt idx="2">
                  <c:v>0.88101673818945181</c:v>
                </c:pt>
                <c:pt idx="3">
                  <c:v>0.89423138158984095</c:v>
                </c:pt>
                <c:pt idx="4">
                  <c:v>0.88718650295357826</c:v>
                </c:pt>
                <c:pt idx="5">
                  <c:v>0.89711630170794776</c:v>
                </c:pt>
                <c:pt idx="6">
                  <c:v>0.88132771304945301</c:v>
                </c:pt>
                <c:pt idx="7">
                  <c:v>0.89462500425358149</c:v>
                </c:pt>
                <c:pt idx="8">
                  <c:v>0.89171583306945246</c:v>
                </c:pt>
                <c:pt idx="9">
                  <c:v>0.89047640049825982</c:v>
                </c:pt>
                <c:pt idx="10">
                  <c:v>0.87157657406195244</c:v>
                </c:pt>
                <c:pt idx="11">
                  <c:v>0.93554947977438485</c:v>
                </c:pt>
                <c:pt idx="12">
                  <c:v>0.9426053473194469</c:v>
                </c:pt>
                <c:pt idx="13">
                  <c:v>0.95847655585836178</c:v>
                </c:pt>
                <c:pt idx="14">
                  <c:v>0.95507366779781067</c:v>
                </c:pt>
                <c:pt idx="15">
                  <c:v>0.93216582889989286</c:v>
                </c:pt>
                <c:pt idx="16">
                  <c:v>0.94874529819862252</c:v>
                </c:pt>
                <c:pt idx="17">
                  <c:v>0.95314668005203651</c:v>
                </c:pt>
              </c:numCache>
            </c:numRef>
          </c:val>
          <c:extLst xmlns:c16r2="http://schemas.microsoft.com/office/drawing/2015/06/chart">
            <c:ext xmlns:c16="http://schemas.microsoft.com/office/drawing/2014/chart" uri="{C3380CC4-5D6E-409C-BE32-E72D297353CC}">
              <c16:uniqueId val="{00000000-80B1-4990-B52C-FAAE09F244E8}"/>
            </c:ext>
          </c:extLst>
        </c:ser>
        <c:ser>
          <c:idx val="1"/>
          <c:order val="1"/>
          <c:tx>
            <c:strRef>
              <c:f>'1.2_GNS_ESTRUC'!$B$31</c:f>
              <c:strCache>
                <c:ptCount val="1"/>
                <c:pt idx="0">
                  <c:v>Formación Bruta de Capital*</c:v>
                </c:pt>
              </c:strCache>
            </c:strRef>
          </c:tx>
          <c:spPr>
            <a:solidFill>
              <a:srgbClr val="4BACC6"/>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'1.2_GNS_ESTRUC'!$C$29:$T$29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'1.2_GNS_ESTRUC'!$C$31:$T$31</c:f>
              <c:numCache>
                <c:formatCode>0.0%</c:formatCode>
                <c:ptCount val="18"/>
                <c:pt idx="0">
                  <c:v>7.826964962419268E-2</c:v>
                </c:pt>
                <c:pt idx="1">
                  <c:v>7.6818146290895173E-2</c:v>
                </c:pt>
                <c:pt idx="2">
                  <c:v>0.11425211174416992</c:v>
                </c:pt>
                <c:pt idx="3">
                  <c:v>9.6798759942689119E-2</c:v>
                </c:pt>
                <c:pt idx="4">
                  <c:v>0.10503989407183376</c:v>
                </c:pt>
                <c:pt idx="5">
                  <c:v>8.8624784089307546E-2</c:v>
                </c:pt>
                <c:pt idx="6">
                  <c:v>0.10572027666106003</c:v>
                </c:pt>
                <c:pt idx="7">
                  <c:v>9.2251675911117159E-2</c:v>
                </c:pt>
                <c:pt idx="8">
                  <c:v>0.10584518761222766</c:v>
                </c:pt>
                <c:pt idx="9">
                  <c:v>0.10509736251222448</c:v>
                </c:pt>
                <c:pt idx="10">
                  <c:v>0.12486442834638228</c:v>
                </c:pt>
                <c:pt idx="11">
                  <c:v>5.5751717405110049E-2</c:v>
                </c:pt>
                <c:pt idx="12">
                  <c:v>4.926005066979499E-2</c:v>
                </c:pt>
                <c:pt idx="13">
                  <c:v>3.351374078042052E-2</c:v>
                </c:pt>
                <c:pt idx="14">
                  <c:v>3.1675596603344805E-2</c:v>
                </c:pt>
                <c:pt idx="15">
                  <c:v>5.363875564543933E-2</c:v>
                </c:pt>
                <c:pt idx="16">
                  <c:v>3.7611455710322227E-2</c:v>
                </c:pt>
                <c:pt idx="17">
                  <c:v>3.2763753321170805E-2</c:v>
                </c:pt>
              </c:numCache>
            </c:numRef>
          </c:val>
          <c:extLst xmlns:c16r2="http://schemas.microsoft.com/office/drawing/2015/06/chart">
            <c:ext xmlns:c16="http://schemas.microsoft.com/office/drawing/2014/chart" uri="{C3380CC4-5D6E-409C-BE32-E72D297353CC}">
              <c16:uniqueId val="{00000008-80B1-4990-B52C-FAAE09F244E8}"/>
            </c:ext>
          </c:extLst>
        </c:ser>
        <c:ser>
          <c:idx val="2"/>
          <c:order val="2"/>
          <c:tx>
            <c:strRef>
              <c:f>'1.2_GNS_ESTRUC'!$B$32</c:f>
              <c:strCache>
                <c:ptCount val="1"/>
                <c:pt idx="0">
                  <c:v>Transferencias a los servicios de salud</c:v>
                </c:pt>
              </c:strCache>
            </c:strRef>
          </c:tx>
          <c:spPr>
            <a:solidFill>
              <a:srgbClr val="FFCDCD"/>
            </a:solidFill>
            <a:ln w="12700">
              <a:solidFill>
                <a:srgbClr val="FF7878"/>
              </a:solidFill>
              <a:prstDash val="solid"/>
            </a:ln>
          </c:spPr>
          <c:invertIfNegative val="0"/>
          <c:dLbls>
            <c:spPr>
              <a:noFill/>
              <a:ln>
                <a:noFill/>
              </a:ln>
              <a:effectLst/>
            </c:spPr>
            <c:txPr>
              <a:bodyPr wrap="square" lIns="38100" tIns="19050" rIns="38100" bIns="19050" anchor="ctr">
                <a:spAutoFit/>
              </a:bodyPr>
              <a:lstStyle/>
              <a:p>
                <a:pPr>
                  <a:defRPr sz="1100">
                    <a:solidFill>
                      <a:srgbClr val="64647C"/>
                    </a:solidFill>
                  </a:defRPr>
                </a:pPr>
                <a:endParaRPr lang="es-EC"/>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'1.2_GNS_ESTRUC'!$C$29:$T$29</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'1.2_GNS_ESTRUC'!$C$32:$T$32</c:f>
              <c:numCache>
                <c:formatCode>0.0%</c:formatCode>
                <c:ptCount val="18"/>
                <c:pt idx="0">
                  <c:v>6.269750343073689E-4</c:v>
                </c:pt>
                <c:pt idx="1">
                  <c:v>5.0429674484040957E-3</c:v>
                </c:pt>
                <c:pt idx="2">
                  <c:v>4.7311500663782891E-3</c:v>
                </c:pt>
                <c:pt idx="3">
                  <c:v>8.9698584674699714E-3</c:v>
                </c:pt>
                <c:pt idx="4">
                  <c:v>7.7736029745879894E-3</c:v>
                </c:pt>
                <c:pt idx="5">
                  <c:v>1.4258914202744647E-2</c:v>
                </c:pt>
                <c:pt idx="6">
                  <c:v>1.2952010289487002E-2</c:v>
                </c:pt>
                <c:pt idx="7">
                  <c:v>1.3123319835301324E-2</c:v>
                </c:pt>
                <c:pt idx="8">
                  <c:v>2.4389793183198448E-3</c:v>
                </c:pt>
                <c:pt idx="9">
                  <c:v>4.4262369895156544E-3</c:v>
                </c:pt>
                <c:pt idx="10">
                  <c:v>3.5589975916652805E-3</c:v>
                </c:pt>
                <c:pt idx="11">
                  <c:v>8.6988028205051172E-3</c:v>
                </c:pt>
                <c:pt idx="12">
                  <c:v>8.1346020107581074E-3</c:v>
                </c:pt>
                <c:pt idx="13">
                  <c:v>8.0097033612176842E-3</c:v>
                </c:pt>
                <c:pt idx="14">
                  <c:v>1.3250735598844769E-2</c:v>
                </c:pt>
                <c:pt idx="15">
                  <c:v>1.4195415454667789E-2</c:v>
                </c:pt>
                <c:pt idx="16">
                  <c:v>1.3643246091055154E-2</c:v>
                </c:pt>
                <c:pt idx="17">
                  <c:v>1.4089566626792269E-2</c:v>
                </c:pt>
              </c:numCache>
            </c:numRef>
          </c:val>
          <c:extLst xmlns:c16r2="http://schemas.microsoft.com/office/drawing/2015/06/chart">
            <c:ext xmlns:c16="http://schemas.microsoft.com/office/drawing/2014/chart" uri="{C3380CC4-5D6E-409C-BE32-E72D297353CC}">
              <c16:uniqueId val="{00000009-80B1-4990-B52C-FAAE09F244E8}"/>
            </c:ext>
          </c:extLst>
        </c:ser>
        <c:dLbls>
          <c:dLblPos val="ctr"/>
          <c:showLegendKey val="0"/>
          <c:showVal val="1"/>
          <c:showCatName val="0"/>
          <c:showSerName val="0"/>
          <c:showPercent val="0"/>
          <c:showBubbleSize val="0"/>
        </c:dLbls>
        <c:gapWidth val="150"/>
        <c:overlap val="100"/>
        <c:axId val="-648680784"/>
        <c:axId val="-140898352"/>
      </c:barChart>
      <c:catAx>
        <c:axId val="-648680784"/>
        <c:scaling>
          <c:orientation val="minMax"/>
        </c:scaling>
        <c:delete val="0"/>
        <c:axPos val="b"/>
        <c:numFmt formatCode="General" sourceLinked="1"/>
        <c:majorTickMark val="out"/>
        <c:minorTickMark val="none"/>
        <c:tickLblPos val="nextTo"/>
        <c:crossAx val="-140898352"/>
        <c:crosses val="autoZero"/>
        <c:auto val="1"/>
        <c:lblAlgn val="ctr"/>
        <c:lblOffset val="100"/>
        <c:noMultiLvlLbl val="0"/>
      </c:catAx>
      <c:valAx>
        <c:axId val="-140898352"/>
        <c:scaling>
          <c:orientation val="minMax"/>
          <c:max val="1"/>
          <c:min val="0"/>
        </c:scaling>
        <c:delete val="0"/>
        <c:axPos val="l"/>
        <c:numFmt formatCode="0%" sourceLinked="0"/>
        <c:majorTickMark val="out"/>
        <c:minorTickMark val="none"/>
        <c:tickLblPos val="nextTo"/>
        <c:spPr>
          <a:ln>
            <a:solidFill>
              <a:schemeClr val="bg1"/>
            </a:solidFill>
          </a:ln>
        </c:spPr>
        <c:txPr>
          <a:bodyPr/>
          <a:lstStyle/>
          <a:p>
            <a:pPr>
              <a:defRPr sz="500">
                <a:solidFill>
                  <a:schemeClr val="bg1"/>
                </a:solidFill>
              </a:defRPr>
            </a:pPr>
            <a:endParaRPr lang="es-EC"/>
          </a:p>
        </c:txPr>
        <c:crossAx val="-648680784"/>
        <c:crosses val="autoZero"/>
        <c:crossBetween val="between"/>
        <c:majorUnit val="2.0000000000000004E-2"/>
        <c:minorUnit val="4.000000000000001E-3"/>
      </c:valAx>
    </c:plotArea>
    <c:legend>
      <c:legendPos val="r"/>
      <c:layout>
        <c:manualLayout>
          <c:xMode val="edge"/>
          <c:yMode val="edge"/>
          <c:x val="0.2902535277149762"/>
          <c:y val="0.93625771203953323"/>
          <c:w val="0.41342548270575091"/>
          <c:h val="3.2525915445813382E-2"/>
        </c:manualLayout>
      </c:layout>
      <c:overlay val="0"/>
      <c:txPr>
        <a:bodyPr/>
        <a:lstStyle/>
        <a:p>
          <a:pPr>
            <a:defRPr>
              <a:solidFill>
                <a:srgbClr val="64647C"/>
              </a:solidFill>
            </a:defRPr>
          </a:pPr>
          <a:endParaRPr lang="es-EC"/>
        </a:p>
      </c:txPr>
    </c:legend>
    <c:plotVisOnly val="1"/>
    <c:dispBlanksAs val="gap"/>
    <c:showDLblsOverMax val="0"/>
  </c:chart>
  <c:spPr>
    <a:ln>
      <a:noFill/>
    </a:ln>
  </c:spPr>
  <c:txPr>
    <a:bodyPr/>
    <a:lstStyle/>
    <a:p>
      <a:pPr>
        <a:defRPr sz="1100">
          <a:solidFill>
            <a:srgbClr val="5A5A72"/>
          </a:solidFill>
          <a:latin typeface="Century Gothic" panose="020B0502020202020204" pitchFamily="34" charset="0"/>
        </a:defRPr>
      </a:pPr>
      <a:endParaRPr lang="es-EC"/>
    </a:p>
  </c:tx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232869835992688E-3"/>
          <c:y val="3.1785353982361292E-2"/>
          <c:w val="0.9859776918829154"/>
          <c:h val="0.81007693557333993"/>
        </c:manualLayout>
      </c:layout>
      <c:barChart>
        <c:barDir val="col"/>
        <c:grouping val="stacked"/>
        <c:varyColors val="0"/>
        <c:ser>
          <c:idx val="0"/>
          <c:order val="0"/>
          <c:tx>
            <c:strRef>
              <c:f>'3.1.1_EROG PUB NA'!$C$16</c:f>
              <c:strCache>
                <c:ptCount val="1"/>
                <c:pt idx="0">
                  <c:v>Centros de especialidades</c:v>
                </c:pt>
              </c:strCache>
            </c:strRef>
          </c:tx>
          <c:spPr>
            <a:solidFill>
              <a:srgbClr val="76C0D4"/>
            </a:solidFill>
            <a:ln>
              <a:solidFill>
                <a:srgbClr val="31859C"/>
              </a:solidFill>
            </a:ln>
            <a:effectLst/>
          </c:spPr>
          <c:invertIfNegative val="0"/>
          <c:dLbls>
            <c:dLbl>
              <c:idx val="9"/>
              <c:layout>
                <c:manualLayout>
                  <c:x val="-9.2909937916604101E-17"/>
                  <c:y val="2.8895776347601172E-3"/>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D03-45F3-9558-96199874A16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NA'!$D$16:$U$16</c:f>
              <c:numCache>
                <c:formatCode>_ * #,##0_ ;_ * \-#,##0_ ;_ * "-"??_ ;_ @_ </c:formatCode>
                <c:ptCount val="18"/>
                <c:pt idx="0">
                  <c:v>31847</c:v>
                </c:pt>
                <c:pt idx="1">
                  <c:v>36812</c:v>
                </c:pt>
                <c:pt idx="2">
                  <c:v>42571</c:v>
                </c:pt>
                <c:pt idx="3">
                  <c:v>58244</c:v>
                </c:pt>
                <c:pt idx="4">
                  <c:v>65389</c:v>
                </c:pt>
                <c:pt idx="5">
                  <c:v>79979</c:v>
                </c:pt>
                <c:pt idx="6">
                  <c:v>92783</c:v>
                </c:pt>
                <c:pt idx="7">
                  <c:v>70268</c:v>
                </c:pt>
                <c:pt idx="8">
                  <c:v>126037</c:v>
                </c:pt>
                <c:pt idx="9">
                  <c:v>137912</c:v>
                </c:pt>
                <c:pt idx="10">
                  <c:v>136511</c:v>
                </c:pt>
                <c:pt idx="11">
                  <c:v>88143</c:v>
                </c:pt>
                <c:pt idx="12">
                  <c:v>81810</c:v>
                </c:pt>
                <c:pt idx="13">
                  <c:v>78163</c:v>
                </c:pt>
                <c:pt idx="14">
                  <c:v>78825</c:v>
                </c:pt>
                <c:pt idx="15">
                  <c:v>72598</c:v>
                </c:pt>
                <c:pt idx="16">
                  <c:v>76947</c:v>
                </c:pt>
                <c:pt idx="17">
                  <c:v>77832</c:v>
                </c:pt>
              </c:numCache>
            </c:numRef>
          </c:val>
          <c:extLst xmlns:c16r2="http://schemas.microsoft.com/office/drawing/2015/06/chart">
            <c:ext xmlns:c16="http://schemas.microsoft.com/office/drawing/2014/chart" uri="{C3380CC4-5D6E-409C-BE32-E72D297353CC}">
              <c16:uniqueId val="{00000001-8D03-45F3-9558-96199874A163}"/>
            </c:ext>
          </c:extLst>
        </c:ser>
        <c:ser>
          <c:idx val="1"/>
          <c:order val="1"/>
          <c:tx>
            <c:strRef>
              <c:f>'3.1.1_EROG PUB NA'!$C$17</c:f>
              <c:strCache>
                <c:ptCount val="1"/>
                <c:pt idx="0">
                  <c:v>Hospitales del día</c:v>
                </c:pt>
              </c:strCache>
            </c:strRef>
          </c:tx>
          <c:spPr>
            <a:solidFill>
              <a:srgbClr val="DAEEF9"/>
            </a:solidFill>
            <a:ln>
              <a:solidFill>
                <a:srgbClr val="31859C"/>
              </a:solidFill>
            </a:ln>
            <a:effectLst/>
          </c:spPr>
          <c:invertIfNegative val="0"/>
          <c:dLbls>
            <c:dLbl>
              <c:idx val="9"/>
              <c:layout>
                <c:manualLayout>
                  <c:x val="-1.2669683348200259E-3"/>
                  <c:y val="-1.0594995599827155E-16"/>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D03-45F3-9558-96199874A16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NA'!$D$17:$U$17</c:f>
              <c:numCache>
                <c:formatCode>_ * #,##0_ ;_ * \-#,##0_ ;_ * "-"??_ ;_ @_ </c:formatCode>
                <c:ptCount val="18"/>
                <c:pt idx="0">
                  <c:v>48098</c:v>
                </c:pt>
                <c:pt idx="1">
                  <c:v>57325</c:v>
                </c:pt>
                <c:pt idx="2">
                  <c:v>65441</c:v>
                </c:pt>
                <c:pt idx="3">
                  <c:v>94576</c:v>
                </c:pt>
                <c:pt idx="4">
                  <c:v>110637</c:v>
                </c:pt>
                <c:pt idx="5">
                  <c:v>132679</c:v>
                </c:pt>
                <c:pt idx="6">
                  <c:v>142767</c:v>
                </c:pt>
                <c:pt idx="7">
                  <c:v>125720</c:v>
                </c:pt>
                <c:pt idx="8">
                  <c:v>230796</c:v>
                </c:pt>
                <c:pt idx="9">
                  <c:v>254723</c:v>
                </c:pt>
                <c:pt idx="10">
                  <c:v>253421</c:v>
                </c:pt>
                <c:pt idx="11">
                  <c:v>315288</c:v>
                </c:pt>
                <c:pt idx="12">
                  <c:v>347889</c:v>
                </c:pt>
                <c:pt idx="13">
                  <c:v>446873</c:v>
                </c:pt>
                <c:pt idx="14">
                  <c:v>548910</c:v>
                </c:pt>
                <c:pt idx="15">
                  <c:v>557615</c:v>
                </c:pt>
                <c:pt idx="16">
                  <c:v>611606</c:v>
                </c:pt>
                <c:pt idx="17">
                  <c:v>601728</c:v>
                </c:pt>
              </c:numCache>
            </c:numRef>
          </c:val>
          <c:extLst xmlns:c16r2="http://schemas.microsoft.com/office/drawing/2015/06/chart">
            <c:ext xmlns:c16="http://schemas.microsoft.com/office/drawing/2014/chart" uri="{C3380CC4-5D6E-409C-BE32-E72D297353CC}">
              <c16:uniqueId val="{00000003-8D03-45F3-9558-96199874A163}"/>
            </c:ext>
          </c:extLst>
        </c:ser>
        <c:ser>
          <c:idx val="2"/>
          <c:order val="2"/>
          <c:tx>
            <c:strRef>
              <c:f>'3.1.1_EROG PUB NA'!$C$18</c:f>
              <c:strCache>
                <c:ptCount val="1"/>
                <c:pt idx="0">
                  <c:v>Hospitales básicos</c:v>
                </c:pt>
              </c:strCache>
            </c:strRef>
          </c:tx>
          <c:spPr>
            <a:solidFill>
              <a:schemeClr val="accent3">
                <a:lumMod val="20000"/>
                <a:lumOff val="80000"/>
              </a:schemeClr>
            </a:solidFill>
            <a:ln>
              <a:solidFill>
                <a:schemeClr val="accent3">
                  <a:lumMod val="7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NA'!$D$18:$U$18</c:f>
              <c:numCache>
                <c:formatCode>_ * #,##0_ ;_ * \-#,##0_ ;_ * "-"??_ ;_ @_ </c:formatCode>
                <c:ptCount val="18"/>
                <c:pt idx="0">
                  <c:v>66743</c:v>
                </c:pt>
                <c:pt idx="1">
                  <c:v>87520</c:v>
                </c:pt>
                <c:pt idx="2">
                  <c:v>106853</c:v>
                </c:pt>
                <c:pt idx="3">
                  <c:v>130710</c:v>
                </c:pt>
                <c:pt idx="4">
                  <c:v>150616</c:v>
                </c:pt>
                <c:pt idx="5">
                  <c:v>182893</c:v>
                </c:pt>
                <c:pt idx="6">
                  <c:v>216119</c:v>
                </c:pt>
                <c:pt idx="7">
                  <c:v>260247</c:v>
                </c:pt>
                <c:pt idx="8">
                  <c:v>275783</c:v>
                </c:pt>
                <c:pt idx="9">
                  <c:v>282466</c:v>
                </c:pt>
                <c:pt idx="10">
                  <c:v>327415</c:v>
                </c:pt>
                <c:pt idx="11">
                  <c:v>338470</c:v>
                </c:pt>
                <c:pt idx="12">
                  <c:v>346621</c:v>
                </c:pt>
                <c:pt idx="13">
                  <c:v>235880</c:v>
                </c:pt>
                <c:pt idx="14">
                  <c:v>258285</c:v>
                </c:pt>
                <c:pt idx="15">
                  <c:v>324977</c:v>
                </c:pt>
                <c:pt idx="16">
                  <c:v>356514</c:v>
                </c:pt>
                <c:pt idx="17">
                  <c:v>350287</c:v>
                </c:pt>
              </c:numCache>
            </c:numRef>
          </c:val>
          <c:extLst xmlns:c16r2="http://schemas.microsoft.com/office/drawing/2015/06/chart">
            <c:ext xmlns:c16="http://schemas.microsoft.com/office/drawing/2014/chart" uri="{C3380CC4-5D6E-409C-BE32-E72D297353CC}">
              <c16:uniqueId val="{00000004-8D03-45F3-9558-96199874A163}"/>
            </c:ext>
          </c:extLst>
        </c:ser>
        <c:ser>
          <c:idx val="3"/>
          <c:order val="3"/>
          <c:tx>
            <c:strRef>
              <c:f>'3.1.1_EROG PUB NA'!$C$19</c:f>
              <c:strCache>
                <c:ptCount val="1"/>
                <c:pt idx="0">
                  <c:v>Hospitales generales</c:v>
                </c:pt>
              </c:strCache>
            </c:strRef>
          </c:tx>
          <c:spPr>
            <a:solidFill>
              <a:srgbClr val="FFD1D1"/>
            </a:solidFill>
            <a:ln>
              <a:solidFill>
                <a:srgbClr val="FF9999"/>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'3.1.1_EROG PUB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'3.1.1_EROG PUB NA'!$D$19:$U$19</c:f>
              <c:numCache>
                <c:formatCode>_ * #,##0_ ;_ * \-#,##0_ ;_ * "-"??_ ;_ @_ </c:formatCode>
                <c:ptCount val="18"/>
                <c:pt idx="0">
                  <c:v>210931</c:v>
                </c:pt>
                <c:pt idx="1">
                  <c:v>271243</c:v>
                </c:pt>
                <c:pt idx="2">
                  <c:v>337663</c:v>
                </c:pt>
                <c:pt idx="3">
                  <c:v>417696</c:v>
                </c:pt>
                <c:pt idx="4">
                  <c:v>503163</c:v>
                </c:pt>
                <c:pt idx="5">
                  <c:v>600016</c:v>
                </c:pt>
                <c:pt idx="6">
                  <c:v>694235</c:v>
                </c:pt>
                <c:pt idx="7">
                  <c:v>837338</c:v>
                </c:pt>
                <c:pt idx="8">
                  <c:v>1045955</c:v>
                </c:pt>
                <c:pt idx="9">
                  <c:v>1094569</c:v>
                </c:pt>
                <c:pt idx="10">
                  <c:v>1377654</c:v>
                </c:pt>
                <c:pt idx="11">
                  <c:v>1489053</c:v>
                </c:pt>
                <c:pt idx="12">
                  <c:v>1457150</c:v>
                </c:pt>
                <c:pt idx="13">
                  <c:v>1371616</c:v>
                </c:pt>
                <c:pt idx="14">
                  <c:v>1439766</c:v>
                </c:pt>
                <c:pt idx="15">
                  <c:v>1374266</c:v>
                </c:pt>
                <c:pt idx="16">
                  <c:v>1718765</c:v>
                </c:pt>
                <c:pt idx="17">
                  <c:v>1676205</c:v>
                </c:pt>
              </c:numCache>
            </c:numRef>
          </c:val>
          <c:extLst xmlns:c16r2="http://schemas.microsoft.com/office/drawing/2015/06/chart">
            <c:ext xmlns:c16="http://schemas.microsoft.com/office/drawing/2014/chart" uri="{C3380CC4-5D6E-409C-BE32-E72D297353CC}">
              <c16:uniqueId val="{00000005-8D03-45F3-9558-96199874A163}"/>
            </c:ext>
          </c:extLst>
        </c:ser>
        <c:dLbls>
          <c:dLblPos val="ctr"/>
          <c:showLegendKey val="0"/>
          <c:showVal val="1"/>
          <c:showCatName val="0"/>
          <c:showSerName val="0"/>
          <c:showPercent val="0"/>
          <c:showBubbleSize val="0"/>
        </c:dLbls>
        <c:gapWidth val="100"/>
        <c:overlap val="100"/>
        <c:axId val="-140896720"/>
        <c:axId val="-140896176"/>
      </c:barChart>
      <c:catAx>
        <c:axId val="-140896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40896176"/>
        <c:crosses val="autoZero"/>
        <c:auto val="1"/>
        <c:lblAlgn val="ctr"/>
        <c:lblOffset val="100"/>
        <c:noMultiLvlLbl val="0"/>
      </c:catAx>
      <c:valAx>
        <c:axId val="-140896176"/>
        <c:scaling>
          <c:orientation val="minMax"/>
        </c:scaling>
        <c:delete val="1"/>
        <c:axPos val="l"/>
        <c:numFmt formatCode="_ * #,##0_ ;_ * \-#,##0_ ;_ * &quot;-&quot;??_ ;_ @_ " sourceLinked="1"/>
        <c:majorTickMark val="none"/>
        <c:minorTickMark val="none"/>
        <c:tickLblPos val="nextTo"/>
        <c:crossAx val="-140896720"/>
        <c:crosses val="autoZero"/>
        <c:crossBetween val="between"/>
      </c:valAx>
      <c:spPr>
        <a:noFill/>
        <a:ln>
          <a:noFill/>
        </a:ln>
        <a:effectLst/>
      </c:spPr>
    </c:plotArea>
    <c:legend>
      <c:legendPos val="b"/>
      <c:layout>
        <c:manualLayout>
          <c:xMode val="edge"/>
          <c:yMode val="edge"/>
          <c:x val="0.2738286191885746"/>
          <c:y val="0.92441752258079779"/>
          <c:w val="0.48021606498889124"/>
          <c:h val="5.8245011610641474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200">
          <a:latin typeface="Century Gothic" panose="020B0502020202020204" pitchFamily="34" charset="0"/>
        </a:defRPr>
      </a:pPr>
      <a:endParaRPr lang="es-EC"/>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52877489578509"/>
          <c:y val="1.9063397834741768E-2"/>
          <c:w val="0.51363707800916958"/>
          <c:h val="0.96755470336091898"/>
        </c:manualLayout>
      </c:layout>
      <c:barChart>
        <c:barDir val="bar"/>
        <c:grouping val="clustered"/>
        <c:varyColors val="0"/>
        <c:ser>
          <c:idx val="0"/>
          <c:order val="0"/>
          <c:tx>
            <c:strRef>
              <c:f>'3.1.2_EROG PRIV NA'!$H$34</c:f>
              <c:strCache>
                <c:ptCount val="1"/>
                <c:pt idx="0">
                  <c:v>2023</c:v>
                </c:pt>
              </c:strCache>
            </c:strRef>
          </c:tx>
          <c:spPr>
            <a:solidFill>
              <a:srgbClr val="DAEEF3"/>
            </a:solidFill>
            <a:ln>
              <a:solidFill>
                <a:srgbClr val="4BACC6"/>
              </a:solidFill>
            </a:ln>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'3.1.2_EROG PRIV NA'!$E$37:$E$41</c:f>
              <c:strCache>
                <c:ptCount val="5"/>
                <c:pt idx="0">
                  <c:v>Primer nivel de atención</c:v>
                </c:pt>
                <c:pt idx="1">
                  <c:v>Segundo nivel de atención</c:v>
                </c:pt>
                <c:pt idx="2">
                  <c:v>Tercer nivel de atención</c:v>
                </c:pt>
                <c:pt idx="3">
                  <c:v>Otros servicios de apoyo a la salud</c:v>
                </c:pt>
                <c:pt idx="4">
                  <c:v>Establecimientos de atención residencial</c:v>
                </c:pt>
              </c:strCache>
            </c:strRef>
          </c:cat>
          <c:val>
            <c:numRef>
              <c:f>'3.1.2_EROG PRIV NA'!$I$37:$I$41</c:f>
              <c:numCache>
                <c:formatCode>0.0%</c:formatCode>
                <c:ptCount val="5"/>
                <c:pt idx="0">
                  <c:v>0.10521893468123593</c:v>
                </c:pt>
                <c:pt idx="1">
                  <c:v>0.30946553588707382</c:v>
                </c:pt>
                <c:pt idx="2">
                  <c:v>0.43210428845708004</c:v>
                </c:pt>
                <c:pt idx="3">
                  <c:v>0.13724284320081517</c:v>
                </c:pt>
                <c:pt idx="4">
                  <c:v>1.596839777379503E-2</c:v>
                </c:pt>
              </c:numCache>
            </c:numRef>
          </c:val>
          <c:extLst xmlns:c16r2="http://schemas.microsoft.com/office/drawing/2015/06/chart">
            <c:ext xmlns:c16="http://schemas.microsoft.com/office/drawing/2014/chart" uri="{C3380CC4-5D6E-409C-BE32-E72D297353CC}">
              <c16:uniqueId val="{00000000-F72A-40F7-A1FD-61BE8D1E059E}"/>
            </c:ext>
          </c:extLst>
        </c:ser>
        <c:ser>
          <c:idx val="1"/>
          <c:order val="1"/>
          <c:tx>
            <c:strRef>
              <c:f>'3.1.2_EROG PRIV NA'!$J$34</c:f>
              <c:strCache>
                <c:ptCount val="1"/>
                <c:pt idx="0">
                  <c:v>2024</c:v>
                </c:pt>
              </c:strCache>
            </c:strRef>
          </c:tx>
          <c:spPr>
            <a:solidFill>
              <a:srgbClr val="4BACC6"/>
            </a:solidFill>
            <a:ln>
              <a:solidFill>
                <a:srgbClr val="31859C"/>
              </a:solidFill>
            </a:ln>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'3.1.2_EROG PRIV NA'!$E$37:$E$41</c:f>
              <c:strCache>
                <c:ptCount val="5"/>
                <c:pt idx="0">
                  <c:v>Primer nivel de atención</c:v>
                </c:pt>
                <c:pt idx="1">
                  <c:v>Segundo nivel de atención</c:v>
                </c:pt>
                <c:pt idx="2">
                  <c:v>Tercer nivel de atención</c:v>
                </c:pt>
                <c:pt idx="3">
                  <c:v>Otros servicios de apoyo a la salud</c:v>
                </c:pt>
                <c:pt idx="4">
                  <c:v>Establecimientos de atención residencial</c:v>
                </c:pt>
              </c:strCache>
            </c:strRef>
          </c:cat>
          <c:val>
            <c:numRef>
              <c:f>'3.1.2_EROG PRIV NA'!$K$37:$K$41</c:f>
              <c:numCache>
                <c:formatCode>0.0%</c:formatCode>
                <c:ptCount val="5"/>
                <c:pt idx="0">
                  <c:v>9.5621806855822958E-2</c:v>
                </c:pt>
                <c:pt idx="1">
                  <c:v>0.31288457068810921</c:v>
                </c:pt>
                <c:pt idx="2">
                  <c:v>0.45170578338089101</c:v>
                </c:pt>
                <c:pt idx="3">
                  <c:v>0.12381284256477329</c:v>
                </c:pt>
                <c:pt idx="4">
                  <c:v>1.5974996510403575E-2</c:v>
                </c:pt>
              </c:numCache>
            </c:numRef>
          </c:val>
          <c:extLst xmlns:c16r2="http://schemas.microsoft.com/office/drawing/2015/06/chart">
            <c:ext xmlns:c16="http://schemas.microsoft.com/office/drawing/2014/chart" uri="{C3380CC4-5D6E-409C-BE32-E72D297353CC}">
              <c16:uniqueId val="{00000000-1DF5-4952-AD6C-05C0009A1C92}"/>
            </c:ext>
          </c:extLst>
        </c:ser>
        <c:dLbls>
          <c:dLblPos val="outEnd"/>
          <c:showLegendKey val="0"/>
          <c:showVal val="1"/>
          <c:showCatName val="0"/>
          <c:showSerName val="0"/>
          <c:showPercent val="0"/>
          <c:showBubbleSize val="0"/>
        </c:dLbls>
        <c:gapWidth val="67"/>
        <c:axId val="-312623328"/>
        <c:axId val="-312618976"/>
      </c:barChart>
      <c:catAx>
        <c:axId val="-312623328"/>
        <c:scaling>
          <c:orientation val="maxMin"/>
        </c:scaling>
        <c:delete val="0"/>
        <c:axPos val="l"/>
        <c:numFmt formatCode="General" sourceLinked="1"/>
        <c:majorTickMark val="out"/>
        <c:minorTickMark val="none"/>
        <c:tickLblPos val="nextTo"/>
        <c:crossAx val="-312618976"/>
        <c:crosses val="autoZero"/>
        <c:auto val="1"/>
        <c:lblAlgn val="ctr"/>
        <c:lblOffset val="100"/>
        <c:noMultiLvlLbl val="0"/>
      </c:catAx>
      <c:valAx>
        <c:axId val="-312618976"/>
        <c:scaling>
          <c:orientation val="minMax"/>
        </c:scaling>
        <c:delete val="1"/>
        <c:axPos val="t"/>
        <c:numFmt formatCode="0.0%" sourceLinked="1"/>
        <c:majorTickMark val="out"/>
        <c:minorTickMark val="none"/>
        <c:tickLblPos val="nextTo"/>
        <c:crossAx val="-312623328"/>
        <c:crosses val="autoZero"/>
        <c:crossBetween val="between"/>
      </c:valAx>
      <c:spPr>
        <a:ln>
          <a:noFill/>
        </a:ln>
      </c:spPr>
    </c:plotArea>
    <c:legend>
      <c:legendPos val="r"/>
      <c:overlay val="0"/>
    </c:legend>
    <c:plotVisOnly val="1"/>
    <c:dispBlanksAs val="gap"/>
    <c:showDLblsOverMax val="0"/>
  </c:chart>
  <c:spPr>
    <a:ln>
      <a:noFill/>
    </a:ln>
  </c:spPr>
  <c:txPr>
    <a:bodyPr/>
    <a:lstStyle/>
    <a:p>
      <a:pPr>
        <a:defRPr sz="12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3"/>
          <c:order val="0"/>
          <c:tx>
            <c:strRef>
              <c:f>'3.1.2_EROG PRIV NA'!$C$15</c:f>
              <c:strCache>
                <c:ptCount val="1"/>
                <c:pt idx="0">
                  <c:v>Consultorios de especialidades</c:v>
                </c:pt>
              </c:strCache>
            </c:strRef>
          </c:tx>
          <c:spPr>
            <a:solidFill>
              <a:srgbClr val="4BACC6"/>
            </a:solidFill>
            <a:ln>
              <a:solidFill>
                <a:srgbClr val="31859C"/>
              </a:solidFill>
            </a:ln>
            <a:effectLst/>
          </c:spPr>
          <c:invertIfNegative val="0"/>
          <c:dLbls>
            <c:numFmt formatCode="#,##0"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NA'!$D$15:$U$15</c:f>
              <c:numCache>
                <c:formatCode>_ * #,##0_ ;_ * \-#,##0_ ;_ * "-"??_ ;_ @_ </c:formatCode>
                <c:ptCount val="18"/>
                <c:pt idx="0">
                  <c:v>45694</c:v>
                </c:pt>
                <c:pt idx="1">
                  <c:v>50686</c:v>
                </c:pt>
                <c:pt idx="2">
                  <c:v>56808</c:v>
                </c:pt>
                <c:pt idx="3">
                  <c:v>46558</c:v>
                </c:pt>
                <c:pt idx="4">
                  <c:v>60418</c:v>
                </c:pt>
                <c:pt idx="5">
                  <c:v>66978</c:v>
                </c:pt>
                <c:pt idx="6">
                  <c:v>55574</c:v>
                </c:pt>
                <c:pt idx="7">
                  <c:v>59212</c:v>
                </c:pt>
                <c:pt idx="8">
                  <c:v>61999</c:v>
                </c:pt>
                <c:pt idx="9">
                  <c:v>71907</c:v>
                </c:pt>
                <c:pt idx="10">
                  <c:v>60302</c:v>
                </c:pt>
                <c:pt idx="11">
                  <c:v>69597</c:v>
                </c:pt>
                <c:pt idx="12">
                  <c:v>75789</c:v>
                </c:pt>
                <c:pt idx="13">
                  <c:v>83351</c:v>
                </c:pt>
                <c:pt idx="14">
                  <c:v>107086</c:v>
                </c:pt>
                <c:pt idx="15">
                  <c:v>112428</c:v>
                </c:pt>
                <c:pt idx="16">
                  <c:v>118176</c:v>
                </c:pt>
                <c:pt idx="17">
                  <c:v>102880</c:v>
                </c:pt>
              </c:numCache>
            </c:numRef>
          </c:val>
          <c:extLst xmlns:c16r2="http://schemas.microsoft.com/office/drawing/2015/06/chart">
            <c:ext xmlns:c16="http://schemas.microsoft.com/office/drawing/2014/chart" uri="{C3380CC4-5D6E-409C-BE32-E72D297353CC}">
              <c16:uniqueId val="{00000000-794E-4CF8-8453-F183F0E4863B}"/>
            </c:ext>
          </c:extLst>
        </c:ser>
        <c:ser>
          <c:idx val="4"/>
          <c:order val="1"/>
          <c:tx>
            <c:strRef>
              <c:f>'3.1.2_EROG PRIV NA'!$C$16</c:f>
              <c:strCache>
                <c:ptCount val="1"/>
                <c:pt idx="0">
                  <c:v>Centros de especialidades</c:v>
                </c:pt>
              </c:strCache>
            </c:strRef>
          </c:tx>
          <c:spPr>
            <a:solidFill>
              <a:srgbClr val="DAEEF3"/>
            </a:solidFill>
            <a:ln>
              <a:solidFill>
                <a:srgbClr val="4BACC6"/>
              </a:solidFill>
            </a:ln>
            <a:effectLst/>
          </c:spPr>
          <c:invertIfNegative val="0"/>
          <c:dLbls>
            <c:numFmt formatCode="#,##0" sourceLinked="0"/>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NA'!$D$16:$U$16</c:f>
              <c:numCache>
                <c:formatCode>_ * #,##0_ ;_ * \-#,##0_ ;_ * "-"??_ ;_ @_ </c:formatCode>
                <c:ptCount val="18"/>
                <c:pt idx="0">
                  <c:v>32215</c:v>
                </c:pt>
                <c:pt idx="1">
                  <c:v>40844</c:v>
                </c:pt>
                <c:pt idx="2">
                  <c:v>47105</c:v>
                </c:pt>
                <c:pt idx="3">
                  <c:v>59727</c:v>
                </c:pt>
                <c:pt idx="4">
                  <c:v>70531</c:v>
                </c:pt>
                <c:pt idx="5">
                  <c:v>88253</c:v>
                </c:pt>
                <c:pt idx="6">
                  <c:v>98222</c:v>
                </c:pt>
                <c:pt idx="7">
                  <c:v>101288</c:v>
                </c:pt>
                <c:pt idx="8">
                  <c:v>149555</c:v>
                </c:pt>
                <c:pt idx="9">
                  <c:v>125766</c:v>
                </c:pt>
                <c:pt idx="10">
                  <c:v>125423</c:v>
                </c:pt>
                <c:pt idx="11">
                  <c:v>129902</c:v>
                </c:pt>
                <c:pt idx="12">
                  <c:v>142334</c:v>
                </c:pt>
                <c:pt idx="13">
                  <c:v>176821</c:v>
                </c:pt>
                <c:pt idx="14">
                  <c:v>210217</c:v>
                </c:pt>
                <c:pt idx="15">
                  <c:v>237068</c:v>
                </c:pt>
                <c:pt idx="16">
                  <c:v>237119</c:v>
                </c:pt>
                <c:pt idx="17">
                  <c:v>228128</c:v>
                </c:pt>
              </c:numCache>
            </c:numRef>
          </c:val>
          <c:extLst xmlns:c16r2="http://schemas.microsoft.com/office/drawing/2015/06/chart">
            <c:ext xmlns:c16="http://schemas.microsoft.com/office/drawing/2014/chart" uri="{C3380CC4-5D6E-409C-BE32-E72D297353CC}">
              <c16:uniqueId val="{00000001-794E-4CF8-8453-F183F0E4863B}"/>
            </c:ext>
          </c:extLst>
        </c:ser>
        <c:ser>
          <c:idx val="0"/>
          <c:order val="2"/>
          <c:tx>
            <c:strRef>
              <c:f>'3.1.2_EROG PRIV NA'!$C$17</c:f>
              <c:strCache>
                <c:ptCount val="1"/>
                <c:pt idx="0">
                  <c:v>Hospitales del día</c:v>
                </c:pt>
              </c:strCache>
            </c:strRef>
          </c:tx>
          <c:spPr>
            <a:solidFill>
              <a:srgbClr val="FFD1D1"/>
            </a:solidFill>
            <a:ln>
              <a:solidFill>
                <a:srgbClr val="FF9999"/>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NA'!$D$17:$U$17</c:f>
              <c:numCache>
                <c:formatCode>_ * #,##0_ ;_ * \-#,##0_ ;_ * "-"??_ ;_ @_ </c:formatCode>
                <c:ptCount val="18"/>
                <c:pt idx="0">
                  <c:v>10100</c:v>
                </c:pt>
                <c:pt idx="1">
                  <c:v>12785</c:v>
                </c:pt>
                <c:pt idx="2">
                  <c:v>14550</c:v>
                </c:pt>
                <c:pt idx="3">
                  <c:v>18645</c:v>
                </c:pt>
                <c:pt idx="4">
                  <c:v>22178</c:v>
                </c:pt>
                <c:pt idx="5">
                  <c:v>28249</c:v>
                </c:pt>
                <c:pt idx="6">
                  <c:v>31259</c:v>
                </c:pt>
                <c:pt idx="7">
                  <c:v>31747</c:v>
                </c:pt>
                <c:pt idx="8">
                  <c:v>47847</c:v>
                </c:pt>
                <c:pt idx="9">
                  <c:v>39982</c:v>
                </c:pt>
                <c:pt idx="10">
                  <c:v>39857</c:v>
                </c:pt>
                <c:pt idx="11">
                  <c:v>42776</c:v>
                </c:pt>
                <c:pt idx="12">
                  <c:v>54942</c:v>
                </c:pt>
                <c:pt idx="13">
                  <c:v>60533</c:v>
                </c:pt>
                <c:pt idx="14">
                  <c:v>84630</c:v>
                </c:pt>
                <c:pt idx="15">
                  <c:v>96257</c:v>
                </c:pt>
                <c:pt idx="16">
                  <c:v>118561</c:v>
                </c:pt>
                <c:pt idx="17">
                  <c:v>113738</c:v>
                </c:pt>
              </c:numCache>
            </c:numRef>
          </c:val>
          <c:extLst xmlns:c16r2="http://schemas.microsoft.com/office/drawing/2015/06/chart">
            <c:ext xmlns:c16="http://schemas.microsoft.com/office/drawing/2014/chart" uri="{C3380CC4-5D6E-409C-BE32-E72D297353CC}">
              <c16:uniqueId val="{00000002-794E-4CF8-8453-F183F0E4863B}"/>
            </c:ext>
          </c:extLst>
        </c:ser>
        <c:ser>
          <c:idx val="1"/>
          <c:order val="3"/>
          <c:tx>
            <c:strRef>
              <c:f>'3.1.2_EROG PRIV NA'!$C$18</c:f>
              <c:strCache>
                <c:ptCount val="1"/>
                <c:pt idx="0">
                  <c:v>Centros de atención ambulatoria en salud mental</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NA'!$D$18:$U$18</c:f>
              <c:numCache>
                <c:formatCode>_ * #,##0_ ;_ * \-#,##0_ ;_ * "-"??_ ;_ @_ </c:formatCode>
                <c:ptCount val="18"/>
                <c:pt idx="0">
                  <c:v>567</c:v>
                </c:pt>
                <c:pt idx="1">
                  <c:v>730</c:v>
                </c:pt>
                <c:pt idx="2">
                  <c:v>915</c:v>
                </c:pt>
                <c:pt idx="3">
                  <c:v>1087</c:v>
                </c:pt>
                <c:pt idx="4">
                  <c:v>1220</c:v>
                </c:pt>
                <c:pt idx="5">
                  <c:v>1330</c:v>
                </c:pt>
                <c:pt idx="6">
                  <c:v>1553</c:v>
                </c:pt>
                <c:pt idx="7">
                  <c:v>1792</c:v>
                </c:pt>
                <c:pt idx="8">
                  <c:v>1933</c:v>
                </c:pt>
                <c:pt idx="9">
                  <c:v>1571</c:v>
                </c:pt>
                <c:pt idx="10">
                  <c:v>1364</c:v>
                </c:pt>
                <c:pt idx="11">
                  <c:v>2464</c:v>
                </c:pt>
                <c:pt idx="12">
                  <c:v>1375</c:v>
                </c:pt>
                <c:pt idx="13">
                  <c:v>925</c:v>
                </c:pt>
                <c:pt idx="14">
                  <c:v>1729</c:v>
                </c:pt>
                <c:pt idx="15">
                  <c:v>1002</c:v>
                </c:pt>
                <c:pt idx="16">
                  <c:v>2351</c:v>
                </c:pt>
                <c:pt idx="17">
                  <c:v>2347</c:v>
                </c:pt>
              </c:numCache>
            </c:numRef>
          </c:val>
          <c:extLst xmlns:c16r2="http://schemas.microsoft.com/office/drawing/2015/06/chart">
            <c:ext xmlns:c16="http://schemas.microsoft.com/office/drawing/2014/chart" uri="{C3380CC4-5D6E-409C-BE32-E72D297353CC}">
              <c16:uniqueId val="{00000003-794E-4CF8-8453-F183F0E4863B}"/>
            </c:ext>
          </c:extLst>
        </c:ser>
        <c:ser>
          <c:idx val="2"/>
          <c:order val="4"/>
          <c:tx>
            <c:strRef>
              <c:f>'3.1.2_EROG PRIV NA'!$C$19</c:f>
              <c:strCache>
                <c:ptCount val="1"/>
                <c:pt idx="0">
                  <c:v>Hospitales básicos</c:v>
                </c:pt>
              </c:strCache>
            </c:strRef>
          </c:tx>
          <c:spPr>
            <a:solidFill>
              <a:schemeClr val="accent3">
                <a:lumMod val="20000"/>
                <a:lumOff val="80000"/>
              </a:schemeClr>
            </a:solidFill>
            <a:ln>
              <a:solidFill>
                <a:schemeClr val="accent3">
                  <a:lumMod val="7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NA'!$D$19:$U$19</c:f>
              <c:numCache>
                <c:formatCode>_ * #,##0_ ;_ * \-#,##0_ ;_ * "-"??_ ;_ @_ </c:formatCode>
                <c:ptCount val="18"/>
                <c:pt idx="0">
                  <c:v>19724</c:v>
                </c:pt>
                <c:pt idx="1">
                  <c:v>23559</c:v>
                </c:pt>
                <c:pt idx="2">
                  <c:v>32047</c:v>
                </c:pt>
                <c:pt idx="3">
                  <c:v>42444</c:v>
                </c:pt>
                <c:pt idx="4">
                  <c:v>48598</c:v>
                </c:pt>
                <c:pt idx="5">
                  <c:v>54624</c:v>
                </c:pt>
                <c:pt idx="6">
                  <c:v>65887</c:v>
                </c:pt>
                <c:pt idx="7">
                  <c:v>73154</c:v>
                </c:pt>
                <c:pt idx="8">
                  <c:v>66990</c:v>
                </c:pt>
                <c:pt idx="9">
                  <c:v>76918</c:v>
                </c:pt>
                <c:pt idx="10">
                  <c:v>73549</c:v>
                </c:pt>
                <c:pt idx="11">
                  <c:v>89903</c:v>
                </c:pt>
                <c:pt idx="12">
                  <c:v>92000</c:v>
                </c:pt>
                <c:pt idx="13">
                  <c:v>93254</c:v>
                </c:pt>
                <c:pt idx="14">
                  <c:v>122611</c:v>
                </c:pt>
                <c:pt idx="15">
                  <c:v>147459</c:v>
                </c:pt>
                <c:pt idx="16">
                  <c:v>186075</c:v>
                </c:pt>
                <c:pt idx="17">
                  <c:v>180270</c:v>
                </c:pt>
              </c:numCache>
            </c:numRef>
          </c:val>
          <c:extLst xmlns:c16r2="http://schemas.microsoft.com/office/drawing/2015/06/chart">
            <c:ext xmlns:c16="http://schemas.microsoft.com/office/drawing/2014/chart" uri="{C3380CC4-5D6E-409C-BE32-E72D297353CC}">
              <c16:uniqueId val="{00000004-794E-4CF8-8453-F183F0E4863B}"/>
            </c:ext>
          </c:extLst>
        </c:ser>
        <c:ser>
          <c:idx val="5"/>
          <c:order val="5"/>
          <c:tx>
            <c:strRef>
              <c:f>'3.1.2_EROG PRIV NA'!$C$20</c:f>
              <c:strCache>
                <c:ptCount val="1"/>
                <c:pt idx="0">
                  <c:v>Hospitales generales</c:v>
                </c:pt>
              </c:strCache>
            </c:strRef>
          </c:tx>
          <c:spPr>
            <a:solidFill>
              <a:schemeClr val="accent4">
                <a:lumMod val="40000"/>
                <a:lumOff val="60000"/>
              </a:schemeClr>
            </a:solidFill>
            <a:ln>
              <a:solidFill>
                <a:schemeClr val="accent4">
                  <a:lumMod val="75000"/>
                </a:schemeClr>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NA'!$D$20:$U$20</c:f>
              <c:numCache>
                <c:formatCode>_ * #,##0_ ;_ * \-#,##0_ ;_ * "-"??_ ;_ @_ </c:formatCode>
                <c:ptCount val="18"/>
                <c:pt idx="0">
                  <c:v>68609</c:v>
                </c:pt>
                <c:pt idx="1">
                  <c:v>81657</c:v>
                </c:pt>
                <c:pt idx="2">
                  <c:v>111152</c:v>
                </c:pt>
                <c:pt idx="3">
                  <c:v>148178</c:v>
                </c:pt>
                <c:pt idx="4">
                  <c:v>170034</c:v>
                </c:pt>
                <c:pt idx="5">
                  <c:v>192142</c:v>
                </c:pt>
                <c:pt idx="6">
                  <c:v>231644</c:v>
                </c:pt>
                <c:pt idx="7">
                  <c:v>255988</c:v>
                </c:pt>
                <c:pt idx="8">
                  <c:v>294124</c:v>
                </c:pt>
                <c:pt idx="9">
                  <c:v>236310</c:v>
                </c:pt>
                <c:pt idx="10">
                  <c:v>205827</c:v>
                </c:pt>
                <c:pt idx="11">
                  <c:v>180259</c:v>
                </c:pt>
                <c:pt idx="12">
                  <c:v>191735</c:v>
                </c:pt>
                <c:pt idx="13">
                  <c:v>233702</c:v>
                </c:pt>
                <c:pt idx="14">
                  <c:v>210849</c:v>
                </c:pt>
                <c:pt idx="15">
                  <c:v>155895</c:v>
                </c:pt>
                <c:pt idx="16">
                  <c:v>229386</c:v>
                </c:pt>
                <c:pt idx="17">
                  <c:v>329780</c:v>
                </c:pt>
              </c:numCache>
            </c:numRef>
          </c:val>
          <c:extLst xmlns:c16r2="http://schemas.microsoft.com/office/drawing/2015/06/chart">
            <c:ext xmlns:c16="http://schemas.microsoft.com/office/drawing/2014/chart" uri="{C3380CC4-5D6E-409C-BE32-E72D297353CC}">
              <c16:uniqueId val="{00000005-794E-4CF8-8453-F183F0E4863B}"/>
            </c:ext>
          </c:extLst>
        </c:ser>
        <c:dLbls>
          <c:showLegendKey val="0"/>
          <c:showVal val="1"/>
          <c:showCatName val="0"/>
          <c:showSerName val="0"/>
          <c:showPercent val="0"/>
          <c:showBubbleSize val="0"/>
        </c:dLbls>
        <c:gapWidth val="100"/>
        <c:overlap val="100"/>
        <c:axId val="-312621152"/>
        <c:axId val="-312621696"/>
      </c:barChart>
      <c:catAx>
        <c:axId val="-31262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312621696"/>
        <c:crosses val="autoZero"/>
        <c:auto val="1"/>
        <c:lblAlgn val="ctr"/>
        <c:lblOffset val="100"/>
        <c:noMultiLvlLbl val="0"/>
      </c:catAx>
      <c:valAx>
        <c:axId val="-312621696"/>
        <c:scaling>
          <c:orientation val="minMax"/>
        </c:scaling>
        <c:delete val="1"/>
        <c:axPos val="l"/>
        <c:numFmt formatCode="_ * #,##0_ ;_ * \-#,##0_ ;_ * &quot;-&quot;??_ ;_ @_ " sourceLinked="1"/>
        <c:majorTickMark val="none"/>
        <c:minorTickMark val="none"/>
        <c:tickLblPos val="nextTo"/>
        <c:crossAx val="-312621152"/>
        <c:crosses val="autoZero"/>
        <c:crossBetween val="between"/>
      </c:valAx>
      <c:spPr>
        <a:noFill/>
        <a:ln>
          <a:noFill/>
        </a:ln>
        <a:effectLst/>
      </c:spPr>
    </c:plotArea>
    <c:legend>
      <c:legendPos val="b"/>
      <c:layout>
        <c:manualLayout>
          <c:xMode val="edge"/>
          <c:yMode val="edge"/>
          <c:x val="9.9381147119109933E-2"/>
          <c:y val="0.92984727628739405"/>
          <c:w val="0.78217544503866532"/>
          <c:h val="5.4060760465636376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chemeClr val="tx1">
              <a:lumMod val="65000"/>
              <a:lumOff val="35000"/>
            </a:schemeClr>
          </a:solidFill>
          <a:latin typeface="Century Gothic" panose="020B0502020202020204" pitchFamily="34" charset="0"/>
        </a:defRPr>
      </a:pPr>
      <a:endParaRPr lang="es-EC"/>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'3.1.2_EROG PRIV NA'!$C$21</c:f>
              <c:strCache>
                <c:ptCount val="1"/>
                <c:pt idx="0">
                  <c:v>Centros especializados</c:v>
                </c:pt>
              </c:strCache>
            </c:strRef>
          </c:tx>
          <c:spPr>
            <a:solidFill>
              <a:srgbClr val="4BACC6"/>
            </a:solidFill>
            <a:ln>
              <a:solidFill>
                <a:srgbClr val="31859C"/>
              </a:solidFill>
            </a:ln>
            <a:effectLst/>
          </c:spPr>
          <c:invertIfNegative val="0"/>
          <c:dLbls>
            <c:dLbl>
              <c:idx val="0"/>
              <c:delete val="1"/>
              <c:extLst xmlns:c16r2="http://schemas.microsoft.com/office/drawing/2015/06/chart">
                <c:ext xmlns:c16="http://schemas.microsoft.com/office/drawing/2014/chart" uri="{C3380CC4-5D6E-409C-BE32-E72D297353CC}">
                  <c16:uniqueId val="{00000000-9624-4AA8-826F-7D5BDADEAF02}"/>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1-9624-4AA8-826F-7D5BDADEAF02}"/>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2-9624-4AA8-826F-7D5BDADEAF02}"/>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3-9624-4AA8-826F-7D5BDADEAF02}"/>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4-9624-4AA8-826F-7D5BDADEAF02}"/>
                </c:ex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NA'!$D$21:$U$21</c:f>
              <c:numCache>
                <c:formatCode>_ * #,##0_ ;_ * \-#,##0_ ;_ * "-"??_ ;_ @_ </c:formatCode>
                <c:ptCount val="18"/>
                <c:pt idx="0">
                  <c:v>39243</c:v>
                </c:pt>
                <c:pt idx="1">
                  <c:v>49745</c:v>
                </c:pt>
                <c:pt idx="2">
                  <c:v>57253</c:v>
                </c:pt>
                <c:pt idx="3">
                  <c:v>72715</c:v>
                </c:pt>
                <c:pt idx="4">
                  <c:v>85957</c:v>
                </c:pt>
                <c:pt idx="5">
                  <c:v>107854</c:v>
                </c:pt>
                <c:pt idx="6">
                  <c:v>119934</c:v>
                </c:pt>
                <c:pt idx="7">
                  <c:v>123384</c:v>
                </c:pt>
                <c:pt idx="8">
                  <c:v>158503</c:v>
                </c:pt>
                <c:pt idx="9">
                  <c:v>172145</c:v>
                </c:pt>
                <c:pt idx="10">
                  <c:v>168860</c:v>
                </c:pt>
                <c:pt idx="11">
                  <c:v>206912</c:v>
                </c:pt>
                <c:pt idx="12">
                  <c:v>227771</c:v>
                </c:pt>
                <c:pt idx="13">
                  <c:v>230538</c:v>
                </c:pt>
                <c:pt idx="14">
                  <c:v>257614</c:v>
                </c:pt>
                <c:pt idx="15">
                  <c:v>307171</c:v>
                </c:pt>
                <c:pt idx="16">
                  <c:v>357419</c:v>
                </c:pt>
                <c:pt idx="17">
                  <c:v>416740</c:v>
                </c:pt>
              </c:numCache>
            </c:numRef>
          </c:val>
          <c:extLst xmlns:c16r2="http://schemas.microsoft.com/office/drawing/2015/06/chart">
            <c:ext xmlns:c16="http://schemas.microsoft.com/office/drawing/2014/chart" uri="{C3380CC4-5D6E-409C-BE32-E72D297353CC}">
              <c16:uniqueId val="{00000005-9624-4AA8-826F-7D5BDADEAF02}"/>
            </c:ext>
          </c:extLst>
        </c:ser>
        <c:ser>
          <c:idx val="1"/>
          <c:order val="1"/>
          <c:tx>
            <c:strRef>
              <c:f>'3.1.2_EROG PRIV NA'!$C$22</c:f>
              <c:strCache>
                <c:ptCount val="1"/>
                <c:pt idx="0">
                  <c:v>Hospitales especializados</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NA'!$D$22:$U$22</c:f>
              <c:numCache>
                <c:formatCode>_ * #,##0_ ;_ * \-#,##0_ ;_ * "-"??_ ;_ @_ </c:formatCode>
                <c:ptCount val="18"/>
                <c:pt idx="0">
                  <c:v>79755</c:v>
                </c:pt>
                <c:pt idx="1">
                  <c:v>101213</c:v>
                </c:pt>
                <c:pt idx="2">
                  <c:v>136382</c:v>
                </c:pt>
                <c:pt idx="3">
                  <c:v>160626</c:v>
                </c:pt>
                <c:pt idx="4">
                  <c:v>176279</c:v>
                </c:pt>
                <c:pt idx="5">
                  <c:v>176854</c:v>
                </c:pt>
                <c:pt idx="6">
                  <c:v>215859</c:v>
                </c:pt>
                <c:pt idx="7">
                  <c:v>264281</c:v>
                </c:pt>
                <c:pt idx="8">
                  <c:v>250703</c:v>
                </c:pt>
                <c:pt idx="9">
                  <c:v>328124</c:v>
                </c:pt>
                <c:pt idx="10">
                  <c:v>288063</c:v>
                </c:pt>
                <c:pt idx="11">
                  <c:v>297082</c:v>
                </c:pt>
                <c:pt idx="12">
                  <c:v>316536</c:v>
                </c:pt>
                <c:pt idx="13">
                  <c:v>330429</c:v>
                </c:pt>
                <c:pt idx="14">
                  <c:v>346474</c:v>
                </c:pt>
                <c:pt idx="15">
                  <c:v>331229</c:v>
                </c:pt>
                <c:pt idx="16">
                  <c:v>356210</c:v>
                </c:pt>
                <c:pt idx="17">
                  <c:v>446172</c:v>
                </c:pt>
              </c:numCache>
            </c:numRef>
          </c:val>
          <c:extLst xmlns:c16r2="http://schemas.microsoft.com/office/drawing/2015/06/chart">
            <c:ext xmlns:c16="http://schemas.microsoft.com/office/drawing/2014/chart" uri="{C3380CC4-5D6E-409C-BE32-E72D297353CC}">
              <c16:uniqueId val="{00000006-9624-4AA8-826F-7D5BDADEAF02}"/>
            </c:ext>
          </c:extLst>
        </c:ser>
        <c:ser>
          <c:idx val="2"/>
          <c:order val="2"/>
          <c:tx>
            <c:strRef>
              <c:f>'3.1.2_EROG PRIV NA'!$C$23</c:f>
              <c:strCache>
                <c:ptCount val="1"/>
                <c:pt idx="0">
                  <c:v>Hospitales de especialidades</c:v>
                </c:pt>
              </c:strCache>
            </c:strRef>
          </c:tx>
          <c:spPr>
            <a:solidFill>
              <a:srgbClr val="FFC1CD"/>
            </a:solidFill>
            <a:ln>
              <a:solidFill>
                <a:srgbClr val="FB5B7B"/>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NA'!$D$23:$U$23</c:f>
              <c:numCache>
                <c:formatCode>_ * #,##0_ ;_ * \-#,##0_ ;_ * "-"??_ ;_ @_ </c:formatCode>
                <c:ptCount val="18"/>
                <c:pt idx="0">
                  <c:v>124427</c:v>
                </c:pt>
                <c:pt idx="1">
                  <c:v>147976</c:v>
                </c:pt>
                <c:pt idx="2">
                  <c:v>201447</c:v>
                </c:pt>
                <c:pt idx="3">
                  <c:v>268943</c:v>
                </c:pt>
                <c:pt idx="4">
                  <c:v>308767</c:v>
                </c:pt>
                <c:pt idx="5">
                  <c:v>349322</c:v>
                </c:pt>
                <c:pt idx="6">
                  <c:v>421091</c:v>
                </c:pt>
                <c:pt idx="7">
                  <c:v>464870</c:v>
                </c:pt>
                <c:pt idx="8">
                  <c:v>442160</c:v>
                </c:pt>
                <c:pt idx="9">
                  <c:v>321981</c:v>
                </c:pt>
                <c:pt idx="10">
                  <c:v>324048</c:v>
                </c:pt>
                <c:pt idx="11">
                  <c:v>385287</c:v>
                </c:pt>
                <c:pt idx="12">
                  <c:v>505100</c:v>
                </c:pt>
                <c:pt idx="13">
                  <c:v>380252</c:v>
                </c:pt>
                <c:pt idx="14">
                  <c:v>496883</c:v>
                </c:pt>
                <c:pt idx="15">
                  <c:v>448986</c:v>
                </c:pt>
                <c:pt idx="16">
                  <c:v>531400</c:v>
                </c:pt>
                <c:pt idx="17">
                  <c:v>518898</c:v>
                </c:pt>
              </c:numCache>
            </c:numRef>
          </c:val>
          <c:extLst xmlns:c16r2="http://schemas.microsoft.com/office/drawing/2015/06/chart">
            <c:ext xmlns:c16="http://schemas.microsoft.com/office/drawing/2014/chart" uri="{C3380CC4-5D6E-409C-BE32-E72D297353CC}">
              <c16:uniqueId val="{00000007-9624-4AA8-826F-7D5BDADEAF02}"/>
            </c:ext>
          </c:extLst>
        </c:ser>
        <c:dLbls>
          <c:showLegendKey val="0"/>
          <c:showVal val="1"/>
          <c:showCatName val="0"/>
          <c:showSerName val="0"/>
          <c:showPercent val="0"/>
          <c:showBubbleSize val="0"/>
        </c:dLbls>
        <c:gapWidth val="100"/>
        <c:overlap val="100"/>
        <c:axId val="-312618432"/>
        <c:axId val="-312620608"/>
      </c:barChart>
      <c:catAx>
        <c:axId val="-312618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312620608"/>
        <c:crosses val="autoZero"/>
        <c:auto val="1"/>
        <c:lblAlgn val="ctr"/>
        <c:lblOffset val="100"/>
        <c:noMultiLvlLbl val="0"/>
      </c:catAx>
      <c:valAx>
        <c:axId val="-312620608"/>
        <c:scaling>
          <c:orientation val="minMax"/>
        </c:scaling>
        <c:delete val="1"/>
        <c:axPos val="l"/>
        <c:numFmt formatCode="_ * #,##0_ ;_ * \-#,##0_ ;_ * &quot;-&quot;??_ ;_ @_ " sourceLinked="1"/>
        <c:majorTickMark val="none"/>
        <c:minorTickMark val="none"/>
        <c:tickLblPos val="nextTo"/>
        <c:crossAx val="-312618432"/>
        <c:crosses val="autoZero"/>
        <c:crossBetween val="between"/>
      </c:valAx>
      <c:spPr>
        <a:noFill/>
        <a:ln>
          <a:noFill/>
        </a:ln>
        <a:effectLst/>
      </c:spPr>
    </c:plotArea>
    <c:legend>
      <c:legendPos val="b"/>
      <c:layout>
        <c:manualLayout>
          <c:xMode val="edge"/>
          <c:yMode val="edge"/>
          <c:x val="0.28683553987928168"/>
          <c:y val="0.93024820362242444"/>
          <c:w val="0.46102918602051718"/>
          <c:h val="5.3751799737154909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s-EC"/>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5.0666656027998733E-2"/>
          <c:w val="0.98791208791208796"/>
          <c:h val="0.82472822577885019"/>
        </c:manualLayout>
      </c:layout>
      <c:barChart>
        <c:barDir val="col"/>
        <c:grouping val="stacked"/>
        <c:varyColors val="0"/>
        <c:ser>
          <c:idx val="0"/>
          <c:order val="0"/>
          <c:tx>
            <c:strRef>
              <c:f>'3.1.2_EROG PRIV NA'!$C$24</c:f>
              <c:strCache>
                <c:ptCount val="1"/>
                <c:pt idx="0">
                  <c:v>Establecimientos de laboratorios, radíología e imagen</c:v>
                </c:pt>
              </c:strCache>
            </c:strRef>
          </c:tx>
          <c:spPr>
            <a:solidFill>
              <a:srgbClr val="DAEEF3"/>
            </a:solidFill>
            <a:ln>
              <a:solidFill>
                <a:srgbClr val="31859C"/>
              </a:solidFill>
            </a:ln>
            <a:effectLst/>
          </c:spPr>
          <c:invertIfNegative val="0"/>
          <c:dLbls>
            <c:dLbl>
              <c:idx val="0"/>
              <c:delete val="1"/>
              <c:extLst xmlns:c16r2="http://schemas.microsoft.com/office/drawing/2015/06/chart">
                <c:ext xmlns:c16="http://schemas.microsoft.com/office/drawing/2014/chart" uri="{C3380CC4-5D6E-409C-BE32-E72D297353CC}">
                  <c16:uniqueId val="{00000000-B3CA-462F-81CF-3C5EFFFA25E3}"/>
                </c:ext>
                <c:ext xmlns:c15="http://schemas.microsoft.com/office/drawing/2012/chart" uri="{CE6537A1-D6FC-4f65-9D91-7224C49458BB}"/>
              </c:extLst>
            </c:dLbl>
            <c:dLbl>
              <c:idx val="1"/>
              <c:delete val="1"/>
              <c:extLst xmlns:c16r2="http://schemas.microsoft.com/office/drawing/2015/06/chart">
                <c:ext xmlns:c16="http://schemas.microsoft.com/office/drawing/2014/chart" uri="{C3380CC4-5D6E-409C-BE32-E72D297353CC}">
                  <c16:uniqueId val="{00000001-B3CA-462F-81CF-3C5EFFFA25E3}"/>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2-B3CA-462F-81CF-3C5EFFFA25E3}"/>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3-B3CA-462F-81CF-3C5EFFFA25E3}"/>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4-B3CA-462F-81CF-3C5EFFFA25E3}"/>
                </c:ex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NA'!$D$24:$U$24</c:f>
              <c:numCache>
                <c:formatCode>_ * #,##0_ ;_ * \-#,##0_ ;_ * "-"??_ ;_ @_ </c:formatCode>
                <c:ptCount val="18"/>
                <c:pt idx="0">
                  <c:v>46900</c:v>
                </c:pt>
                <c:pt idx="1">
                  <c:v>63372</c:v>
                </c:pt>
                <c:pt idx="2">
                  <c:v>75280</c:v>
                </c:pt>
                <c:pt idx="3">
                  <c:v>92979</c:v>
                </c:pt>
                <c:pt idx="4">
                  <c:v>104825</c:v>
                </c:pt>
                <c:pt idx="5">
                  <c:v>128119</c:v>
                </c:pt>
                <c:pt idx="6">
                  <c:v>150497</c:v>
                </c:pt>
                <c:pt idx="7">
                  <c:v>162060</c:v>
                </c:pt>
                <c:pt idx="8">
                  <c:v>146651</c:v>
                </c:pt>
                <c:pt idx="9">
                  <c:v>136220</c:v>
                </c:pt>
                <c:pt idx="10">
                  <c:v>142291</c:v>
                </c:pt>
                <c:pt idx="11">
                  <c:v>158525</c:v>
                </c:pt>
                <c:pt idx="12">
                  <c:v>169306</c:v>
                </c:pt>
                <c:pt idx="13">
                  <c:v>234456</c:v>
                </c:pt>
                <c:pt idx="14">
                  <c:v>287076</c:v>
                </c:pt>
                <c:pt idx="15">
                  <c:v>280769</c:v>
                </c:pt>
                <c:pt idx="16">
                  <c:v>276093</c:v>
                </c:pt>
                <c:pt idx="17">
                  <c:v>263357</c:v>
                </c:pt>
              </c:numCache>
            </c:numRef>
          </c:val>
          <c:extLst xmlns:c16r2="http://schemas.microsoft.com/office/drawing/2015/06/chart">
            <c:ext xmlns:c16="http://schemas.microsoft.com/office/drawing/2014/chart" uri="{C3380CC4-5D6E-409C-BE32-E72D297353CC}">
              <c16:uniqueId val="{00000005-B3CA-462F-81CF-3C5EFFFA25E3}"/>
            </c:ext>
          </c:extLst>
        </c:ser>
        <c:ser>
          <c:idx val="1"/>
          <c:order val="1"/>
          <c:tx>
            <c:strRef>
              <c:f>'3.1.2_EROG PRIV NA'!$C$25</c:f>
              <c:strCache>
                <c:ptCount val="1"/>
                <c:pt idx="0">
                  <c:v>Establecimientos de bancos de sangre, tejidos y células</c:v>
                </c:pt>
              </c:strCache>
            </c:strRef>
          </c:tx>
          <c:spPr>
            <a:solidFill>
              <a:srgbClr val="4BACC6"/>
            </a:solidFill>
            <a:ln>
              <a:solidFill>
                <a:srgbClr val="268C8A"/>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NA'!$D$25:$U$25</c:f>
              <c:numCache>
                <c:formatCode>_ * #,##0_ ;_ * \-#,##0_ ;_ * "-"??_ ;_ @_ </c:formatCode>
                <c:ptCount val="18"/>
                <c:pt idx="0">
                  <c:v>12596</c:v>
                </c:pt>
                <c:pt idx="1">
                  <c:v>14253</c:v>
                </c:pt>
                <c:pt idx="2">
                  <c:v>20085</c:v>
                </c:pt>
                <c:pt idx="3">
                  <c:v>20633</c:v>
                </c:pt>
                <c:pt idx="4">
                  <c:v>28425</c:v>
                </c:pt>
                <c:pt idx="5">
                  <c:v>20830</c:v>
                </c:pt>
                <c:pt idx="6">
                  <c:v>30832</c:v>
                </c:pt>
                <c:pt idx="7">
                  <c:v>36405</c:v>
                </c:pt>
                <c:pt idx="8">
                  <c:v>44463</c:v>
                </c:pt>
                <c:pt idx="9">
                  <c:v>45775</c:v>
                </c:pt>
                <c:pt idx="10">
                  <c:v>39081</c:v>
                </c:pt>
                <c:pt idx="11">
                  <c:v>35844</c:v>
                </c:pt>
                <c:pt idx="12">
                  <c:v>41187</c:v>
                </c:pt>
                <c:pt idx="13">
                  <c:v>36628</c:v>
                </c:pt>
                <c:pt idx="14">
                  <c:v>35757</c:v>
                </c:pt>
                <c:pt idx="15">
                  <c:v>51915</c:v>
                </c:pt>
                <c:pt idx="16">
                  <c:v>62993</c:v>
                </c:pt>
                <c:pt idx="17">
                  <c:v>58212</c:v>
                </c:pt>
              </c:numCache>
            </c:numRef>
          </c:val>
          <c:extLst xmlns:c16r2="http://schemas.microsoft.com/office/drawing/2015/06/chart">
            <c:ext xmlns:c16="http://schemas.microsoft.com/office/drawing/2014/chart" uri="{C3380CC4-5D6E-409C-BE32-E72D297353CC}">
              <c16:uniqueId val="{00000006-B3CA-462F-81CF-3C5EFFFA25E3}"/>
            </c:ext>
          </c:extLst>
        </c:ser>
        <c:ser>
          <c:idx val="2"/>
          <c:order val="2"/>
          <c:tx>
            <c:strRef>
              <c:f>'3.1.2_EROG PRIV NA'!$C$26</c:f>
              <c:strCache>
                <c:ptCount val="1"/>
                <c:pt idx="0">
                  <c:v>Otros establecimientos de apoyo a la salud</c:v>
                </c:pt>
              </c:strCache>
            </c:strRef>
          </c:tx>
          <c:spPr>
            <a:solidFill>
              <a:srgbClr val="BCF2E5"/>
            </a:solidFill>
            <a:ln>
              <a:solidFill>
                <a:srgbClr val="28CAA3"/>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NA'!$D$8:$U$8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NA'!$D$26:$U$26</c:f>
              <c:numCache>
                <c:formatCode>_ * #,##0_ ;_ * \-#,##0_ ;_ * "-"??_ ;_ @_ </c:formatCode>
                <c:ptCount val="18"/>
                <c:pt idx="0">
                  <c:v>9606</c:v>
                </c:pt>
                <c:pt idx="1">
                  <c:v>11840</c:v>
                </c:pt>
                <c:pt idx="2">
                  <c:v>12886</c:v>
                </c:pt>
                <c:pt idx="3">
                  <c:v>14795</c:v>
                </c:pt>
                <c:pt idx="4">
                  <c:v>17524</c:v>
                </c:pt>
                <c:pt idx="5">
                  <c:v>17988</c:v>
                </c:pt>
                <c:pt idx="6">
                  <c:v>18625</c:v>
                </c:pt>
                <c:pt idx="7">
                  <c:v>21726</c:v>
                </c:pt>
                <c:pt idx="8">
                  <c:v>28452</c:v>
                </c:pt>
                <c:pt idx="9">
                  <c:v>30108</c:v>
                </c:pt>
                <c:pt idx="10">
                  <c:v>29909</c:v>
                </c:pt>
                <c:pt idx="11">
                  <c:v>41087</c:v>
                </c:pt>
                <c:pt idx="12">
                  <c:v>41910</c:v>
                </c:pt>
                <c:pt idx="13">
                  <c:v>46491</c:v>
                </c:pt>
                <c:pt idx="14">
                  <c:v>47964</c:v>
                </c:pt>
                <c:pt idx="15">
                  <c:v>57602</c:v>
                </c:pt>
                <c:pt idx="16">
                  <c:v>56354</c:v>
                </c:pt>
                <c:pt idx="17">
                  <c:v>57186</c:v>
                </c:pt>
              </c:numCache>
            </c:numRef>
          </c:val>
          <c:extLst xmlns:c16r2="http://schemas.microsoft.com/office/drawing/2015/06/chart">
            <c:ext xmlns:c16="http://schemas.microsoft.com/office/drawing/2014/chart" uri="{C3380CC4-5D6E-409C-BE32-E72D297353CC}">
              <c16:uniqueId val="{00000007-B3CA-462F-81CF-3C5EFFFA25E3}"/>
            </c:ext>
          </c:extLst>
        </c:ser>
        <c:dLbls>
          <c:showLegendKey val="0"/>
          <c:showVal val="1"/>
          <c:showCatName val="0"/>
          <c:showSerName val="0"/>
          <c:showPercent val="0"/>
          <c:showBubbleSize val="0"/>
        </c:dLbls>
        <c:gapWidth val="100"/>
        <c:overlap val="100"/>
        <c:axId val="-312620064"/>
        <c:axId val="-312627136"/>
      </c:barChart>
      <c:catAx>
        <c:axId val="-312620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312627136"/>
        <c:crosses val="autoZero"/>
        <c:auto val="1"/>
        <c:lblAlgn val="ctr"/>
        <c:lblOffset val="100"/>
        <c:noMultiLvlLbl val="0"/>
      </c:catAx>
      <c:valAx>
        <c:axId val="-312627136"/>
        <c:scaling>
          <c:orientation val="minMax"/>
        </c:scaling>
        <c:delete val="1"/>
        <c:axPos val="l"/>
        <c:numFmt formatCode="_ * #,##0_ ;_ * \-#,##0_ ;_ * &quot;-&quot;??_ ;_ @_ " sourceLinked="1"/>
        <c:majorTickMark val="none"/>
        <c:minorTickMark val="none"/>
        <c:tickLblPos val="nextTo"/>
        <c:crossAx val="-3126200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s-EC"/>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'3.1.2_EROG PRIV NA'!$C$56</c:f>
              <c:strCache>
                <c:ptCount val="1"/>
                <c:pt idx="0">
                  <c:v>Puestos de salud</c:v>
                </c:pt>
              </c:strCache>
            </c:strRef>
          </c:tx>
          <c:spPr>
            <a:solidFill>
              <a:srgbClr val="76C0D4"/>
            </a:solidFill>
            <a:ln>
              <a:solidFill>
                <a:srgbClr val="31859C"/>
              </a:solidFill>
            </a:ln>
            <a:effectLst/>
          </c:spPr>
          <c:invertIfNegative val="0"/>
          <c:dLbls>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NA'!$D$55:$U$55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NA'!$D$56:$U$56</c:f>
              <c:numCache>
                <c:formatCode>_ * #,##0_ ;_ * \-#,##0_ ;_ * "-"??_ ;_ @_ </c:formatCode>
                <c:ptCount val="18"/>
                <c:pt idx="0">
                  <c:v>14607</c:v>
                </c:pt>
                <c:pt idx="1">
                  <c:v>18493</c:v>
                </c:pt>
                <c:pt idx="2">
                  <c:v>21113</c:v>
                </c:pt>
                <c:pt idx="3">
                  <c:v>26992</c:v>
                </c:pt>
                <c:pt idx="4">
                  <c:v>32051</c:v>
                </c:pt>
                <c:pt idx="5">
                  <c:v>40662</c:v>
                </c:pt>
                <c:pt idx="6">
                  <c:v>45052</c:v>
                </c:pt>
                <c:pt idx="7">
                  <c:v>45906</c:v>
                </c:pt>
                <c:pt idx="8">
                  <c:v>53980</c:v>
                </c:pt>
                <c:pt idx="9">
                  <c:v>47437</c:v>
                </c:pt>
                <c:pt idx="10">
                  <c:v>50235</c:v>
                </c:pt>
                <c:pt idx="11">
                  <c:v>59806</c:v>
                </c:pt>
                <c:pt idx="12">
                  <c:v>67531</c:v>
                </c:pt>
                <c:pt idx="13">
                  <c:v>19400</c:v>
                </c:pt>
                <c:pt idx="14">
                  <c:v>15695</c:v>
                </c:pt>
                <c:pt idx="15">
                  <c:v>23968</c:v>
                </c:pt>
                <c:pt idx="16">
                  <c:v>20919</c:v>
                </c:pt>
                <c:pt idx="17">
                  <c:v>18176</c:v>
                </c:pt>
              </c:numCache>
            </c:numRef>
          </c:val>
          <c:extLst xmlns:c16r2="http://schemas.microsoft.com/office/drawing/2015/06/chart">
            <c:ext xmlns:c16="http://schemas.microsoft.com/office/drawing/2014/chart" uri="{C3380CC4-5D6E-409C-BE32-E72D297353CC}">
              <c16:uniqueId val="{00000000-55F5-4A68-805C-3BAF6F637FEF}"/>
            </c:ext>
          </c:extLst>
        </c:ser>
        <c:ser>
          <c:idx val="1"/>
          <c:order val="1"/>
          <c:tx>
            <c:strRef>
              <c:f>'3.1.2_EROG PRIV NA'!$C$57</c:f>
              <c:strCache>
                <c:ptCount val="1"/>
                <c:pt idx="0">
                  <c:v>Consultorios generales</c:v>
                </c:pt>
              </c:strCache>
            </c:strRef>
          </c:tx>
          <c:spPr>
            <a:solidFill>
              <a:srgbClr val="DAEEF9"/>
            </a:solidFill>
            <a:ln>
              <a:solidFill>
                <a:srgbClr val="4BACC6"/>
              </a:solidFill>
            </a:ln>
            <a:effectLst/>
          </c:spPr>
          <c:invertIfNegative val="0"/>
          <c:dLbls>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NA'!$D$55:$U$55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NA'!$D$57:$U$57</c:f>
              <c:numCache>
                <c:formatCode>_ * #,##0_ ;_ * \-#,##0_ ;_ * "-"??_ ;_ @_ </c:formatCode>
                <c:ptCount val="18"/>
                <c:pt idx="0">
                  <c:v>74304</c:v>
                </c:pt>
                <c:pt idx="1">
                  <c:v>85138</c:v>
                </c:pt>
                <c:pt idx="2">
                  <c:v>96632</c:v>
                </c:pt>
                <c:pt idx="3">
                  <c:v>80111</c:v>
                </c:pt>
                <c:pt idx="4">
                  <c:v>106302</c:v>
                </c:pt>
                <c:pt idx="5">
                  <c:v>122910</c:v>
                </c:pt>
                <c:pt idx="6">
                  <c:v>90449</c:v>
                </c:pt>
                <c:pt idx="7">
                  <c:v>83898</c:v>
                </c:pt>
                <c:pt idx="8">
                  <c:v>109814</c:v>
                </c:pt>
                <c:pt idx="9">
                  <c:v>98951</c:v>
                </c:pt>
                <c:pt idx="10">
                  <c:v>83627</c:v>
                </c:pt>
                <c:pt idx="11">
                  <c:v>88683</c:v>
                </c:pt>
                <c:pt idx="12">
                  <c:v>90509</c:v>
                </c:pt>
                <c:pt idx="13">
                  <c:v>91719</c:v>
                </c:pt>
                <c:pt idx="14">
                  <c:v>108936</c:v>
                </c:pt>
                <c:pt idx="15">
                  <c:v>122103</c:v>
                </c:pt>
                <c:pt idx="16">
                  <c:v>118585</c:v>
                </c:pt>
                <c:pt idx="17">
                  <c:v>109008</c:v>
                </c:pt>
              </c:numCache>
            </c:numRef>
          </c:val>
          <c:extLst xmlns:c16r2="http://schemas.microsoft.com/office/drawing/2015/06/chart">
            <c:ext xmlns:c16="http://schemas.microsoft.com/office/drawing/2014/chart" uri="{C3380CC4-5D6E-409C-BE32-E72D297353CC}">
              <c16:uniqueId val="{00000001-55F5-4A68-805C-3BAF6F637FEF}"/>
            </c:ext>
          </c:extLst>
        </c:ser>
        <c:ser>
          <c:idx val="2"/>
          <c:order val="2"/>
          <c:tx>
            <c:strRef>
              <c:f>'3.1.2_EROG PRIV NA'!$C$58</c:f>
              <c:strCache>
                <c:ptCount val="1"/>
                <c:pt idx="0">
                  <c:v>Centros de salud en el trabajo</c:v>
                </c:pt>
              </c:strCache>
            </c:strRef>
          </c:tx>
          <c:spPr>
            <a:solidFill>
              <a:schemeClr val="accent3">
                <a:lumMod val="20000"/>
                <a:lumOff val="80000"/>
              </a:schemeClr>
            </a:solidFill>
            <a:ln>
              <a:solidFill>
                <a:schemeClr val="accent3">
                  <a:lumMod val="75000"/>
                </a:schemeClr>
              </a:solidFill>
            </a:ln>
            <a:effectLst/>
          </c:spPr>
          <c:invertIfNegative val="0"/>
          <c:dLbls>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NA'!$D$55:$U$55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NA'!$D$58:$U$58</c:f>
              <c:numCache>
                <c:formatCode>_ * #,##0_ ;_ * \-#,##0_ ;_ * "-"??_ ;_ @_ </c:formatCode>
                <c:ptCount val="18"/>
                <c:pt idx="0">
                  <c:v>63739</c:v>
                </c:pt>
                <c:pt idx="1">
                  <c:v>80456</c:v>
                </c:pt>
                <c:pt idx="2">
                  <c:v>91956</c:v>
                </c:pt>
                <c:pt idx="3">
                  <c:v>104390</c:v>
                </c:pt>
                <c:pt idx="4">
                  <c:v>119035</c:v>
                </c:pt>
                <c:pt idx="5">
                  <c:v>146088</c:v>
                </c:pt>
                <c:pt idx="6">
                  <c:v>154492</c:v>
                </c:pt>
                <c:pt idx="7">
                  <c:v>167867</c:v>
                </c:pt>
                <c:pt idx="8">
                  <c:v>189220</c:v>
                </c:pt>
                <c:pt idx="9">
                  <c:v>211101</c:v>
                </c:pt>
                <c:pt idx="10">
                  <c:v>224562</c:v>
                </c:pt>
                <c:pt idx="11">
                  <c:v>142813</c:v>
                </c:pt>
                <c:pt idx="12">
                  <c:v>164466</c:v>
                </c:pt>
                <c:pt idx="13">
                  <c:v>140726</c:v>
                </c:pt>
                <c:pt idx="14">
                  <c:v>155107</c:v>
                </c:pt>
                <c:pt idx="15">
                  <c:v>154805</c:v>
                </c:pt>
                <c:pt idx="16">
                  <c:v>155424</c:v>
                </c:pt>
                <c:pt idx="17">
                  <c:v>157740</c:v>
                </c:pt>
              </c:numCache>
            </c:numRef>
          </c:val>
          <c:extLst xmlns:c16r2="http://schemas.microsoft.com/office/drawing/2015/06/chart">
            <c:ext xmlns:c16="http://schemas.microsoft.com/office/drawing/2014/chart" uri="{C3380CC4-5D6E-409C-BE32-E72D297353CC}">
              <c16:uniqueId val="{00000002-55F5-4A68-805C-3BAF6F637FEF}"/>
            </c:ext>
          </c:extLst>
        </c:ser>
        <c:ser>
          <c:idx val="3"/>
          <c:order val="3"/>
          <c:tx>
            <c:strRef>
              <c:f>'3.1.2_EROG PRIV NA'!$C$59</c:f>
              <c:strCache>
                <c:ptCount val="1"/>
                <c:pt idx="0">
                  <c:v>Centros de salud A y B</c:v>
                </c:pt>
              </c:strCache>
            </c:strRef>
          </c:tx>
          <c:spPr>
            <a:solidFill>
              <a:srgbClr val="FFD1D1"/>
            </a:solidFill>
            <a:ln>
              <a:solidFill>
                <a:srgbClr val="FF9999"/>
              </a:solidFill>
            </a:ln>
            <a:effectLst/>
          </c:spPr>
          <c:invertIfNegative val="0"/>
          <c:dLbls>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'3.1.2_EROG PRIV NA'!$D$55:$U$55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'3.1.2_EROG PRIV NA'!$D$59:$U$59</c:f>
              <c:numCache>
                <c:formatCode>_ * #,##0_ ;_ * \-#,##0_ ;_ * "-"??_ ;_ @_ </c:formatCode>
                <c:ptCount val="18"/>
                <c:pt idx="0">
                  <c:v>1874</c:v>
                </c:pt>
                <c:pt idx="1">
                  <c:v>2424</c:v>
                </c:pt>
                <c:pt idx="2">
                  <c:v>3181</c:v>
                </c:pt>
                <c:pt idx="3">
                  <c:v>3642</c:v>
                </c:pt>
                <c:pt idx="4">
                  <c:v>3982</c:v>
                </c:pt>
                <c:pt idx="5">
                  <c:v>3982</c:v>
                </c:pt>
                <c:pt idx="6">
                  <c:v>4794</c:v>
                </c:pt>
                <c:pt idx="7">
                  <c:v>5923</c:v>
                </c:pt>
                <c:pt idx="8">
                  <c:v>9229</c:v>
                </c:pt>
                <c:pt idx="9">
                  <c:v>5749</c:v>
                </c:pt>
                <c:pt idx="10">
                  <c:v>5040</c:v>
                </c:pt>
                <c:pt idx="11">
                  <c:v>3373</c:v>
                </c:pt>
                <c:pt idx="12">
                  <c:v>2877</c:v>
                </c:pt>
                <c:pt idx="13">
                  <c:v>4688</c:v>
                </c:pt>
                <c:pt idx="14">
                  <c:v>5252</c:v>
                </c:pt>
                <c:pt idx="15">
                  <c:v>5546</c:v>
                </c:pt>
                <c:pt idx="16">
                  <c:v>8241</c:v>
                </c:pt>
                <c:pt idx="17">
                  <c:v>7592</c:v>
                </c:pt>
              </c:numCache>
            </c:numRef>
          </c:val>
          <c:extLst xmlns:c16r2="http://schemas.microsoft.com/office/drawing/2015/06/chart">
            <c:ext xmlns:c16="http://schemas.microsoft.com/office/drawing/2014/chart" uri="{C3380CC4-5D6E-409C-BE32-E72D297353CC}">
              <c16:uniqueId val="{00000003-55F5-4A68-805C-3BAF6F637FEF}"/>
            </c:ext>
          </c:extLst>
        </c:ser>
        <c:dLbls>
          <c:showLegendKey val="0"/>
          <c:showVal val="0"/>
          <c:showCatName val="0"/>
          <c:showSerName val="0"/>
          <c:showPercent val="0"/>
          <c:showBubbleSize val="0"/>
        </c:dLbls>
        <c:gapWidth val="100"/>
        <c:overlap val="100"/>
        <c:axId val="-312614624"/>
        <c:axId val="-312619520"/>
      </c:barChart>
      <c:catAx>
        <c:axId val="-312614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crossAx val="-312619520"/>
        <c:crosses val="autoZero"/>
        <c:auto val="1"/>
        <c:lblAlgn val="ctr"/>
        <c:lblOffset val="100"/>
        <c:noMultiLvlLbl val="0"/>
      </c:catAx>
      <c:valAx>
        <c:axId val="-312619520"/>
        <c:scaling>
          <c:orientation val="minMax"/>
          <c:max val="370000"/>
          <c:min val="0"/>
        </c:scaling>
        <c:delete val="1"/>
        <c:axPos val="l"/>
        <c:numFmt formatCode="_ * #,##0_ ;_ * \-#,##0_ ;_ * &quot;-&quot;??_ ;_ @_ " sourceLinked="1"/>
        <c:majorTickMark val="none"/>
        <c:minorTickMark val="none"/>
        <c:tickLblPos val="nextTo"/>
        <c:crossAx val="-312614624"/>
        <c:crosses val="autoZero"/>
        <c:crossBetween val="between"/>
      </c:valAx>
      <c:spPr>
        <a:noFill/>
        <a:ln>
          <a:noFill/>
        </a:ln>
        <a:effectLst/>
      </c:spPr>
    </c:plotArea>
    <c:legend>
      <c:legendPos val="b"/>
      <c:layout>
        <c:manualLayout>
          <c:xMode val="edge"/>
          <c:yMode val="edge"/>
          <c:x val="0.22001898360127278"/>
          <c:y val="0.91806756731759354"/>
          <c:w val="0.53812730952224608"/>
          <c:h val="6.3138384131114389E-2"/>
        </c:manualLayout>
      </c:layout>
      <c:overlay val="0"/>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2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1"/>
    <c:plotArea>
      <c:layout>
        <c:manualLayout>
          <c:layoutTarget val="inner"/>
          <c:xMode val="edge"/>
          <c:yMode val="edge"/>
          <c:x val="0.25341286655714801"/>
          <c:y val="9.7470991855214767E-2"/>
          <c:w val="0.27082546094540716"/>
          <c:h val="0.89621655594070571"/>
        </c:manualLayout>
      </c:layout>
      <c:pieChart>
        <c:varyColors val="1"/>
        <c:ser>
          <c:idx val="0"/>
          <c:order val="0"/>
          <c:tx>
            <c:strRef>
              <c:f>'3.1.3_EROG TIPO PUB NA'!$C$32</c:f>
              <c:strCache>
                <c:ptCount val="1"/>
              </c:strCache>
            </c:strRef>
          </c:tx>
          <c:spPr>
            <a:solidFill>
              <a:srgbClr val="FFC1CD"/>
            </a:solidFill>
          </c:spPr>
          <c:dPt>
            <c:idx val="0"/>
            <c:bubble3D val="0"/>
            <c:spPr>
              <a:solidFill>
                <a:srgbClr val="FFC1CD"/>
              </a:solidFill>
              <a:ln>
                <a:solidFill>
                  <a:srgbClr val="FB5B7B"/>
                </a:solidFill>
              </a:ln>
            </c:spPr>
            <c:extLst xmlns:c16r2="http://schemas.microsoft.com/office/drawing/2015/06/chart">
              <c:ext xmlns:c16="http://schemas.microsoft.com/office/drawing/2014/chart" uri="{C3380CC4-5D6E-409C-BE32-E72D297353CC}">
                <c16:uniqueId val="{00000001-4A3E-4D26-B431-A6D5B753E8BE}"/>
              </c:ext>
            </c:extLst>
          </c:dPt>
          <c:dPt>
            <c:idx val="1"/>
            <c:bubble3D val="0"/>
            <c:spPr>
              <a:solidFill>
                <a:schemeClr val="accent3">
                  <a:lumMod val="20000"/>
                  <a:lumOff val="80000"/>
                </a:schemeClr>
              </a:solidFill>
              <a:ln>
                <a:solidFill>
                  <a:schemeClr val="accent3">
                    <a:lumMod val="75000"/>
                  </a:schemeClr>
                </a:solidFill>
              </a:ln>
            </c:spPr>
            <c:extLst xmlns:c16r2="http://schemas.microsoft.com/office/drawing/2015/06/chart">
              <c:ext xmlns:c16="http://schemas.microsoft.com/office/drawing/2014/chart" uri="{C3380CC4-5D6E-409C-BE32-E72D297353CC}">
                <c16:uniqueId val="{00000003-4A3E-4D26-B431-A6D5B753E8BE}"/>
              </c:ext>
            </c:extLst>
          </c:dPt>
          <c:dPt>
            <c:idx val="2"/>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5-4A3E-4D26-B431-A6D5B753E8BE}"/>
              </c:ext>
            </c:extLst>
          </c:dPt>
          <c:dPt>
            <c:idx val="3"/>
            <c:bubble3D val="0"/>
            <c:spPr>
              <a:solidFill>
                <a:schemeClr val="accent6">
                  <a:lumMod val="20000"/>
                  <a:lumOff val="80000"/>
                </a:schemeClr>
              </a:solidFill>
              <a:ln>
                <a:solidFill>
                  <a:schemeClr val="accent6">
                    <a:lumMod val="60000"/>
                    <a:lumOff val="40000"/>
                  </a:schemeClr>
                </a:solidFill>
              </a:ln>
            </c:spPr>
            <c:extLst xmlns:c16r2="http://schemas.microsoft.com/office/drawing/2015/06/chart">
              <c:ext xmlns:c16="http://schemas.microsoft.com/office/drawing/2014/chart" uri="{C3380CC4-5D6E-409C-BE32-E72D297353CC}">
                <c16:uniqueId val="{00000007-4A3E-4D26-B431-A6D5B753E8BE}"/>
              </c:ext>
            </c:extLst>
          </c:dPt>
          <c:dPt>
            <c:idx val="4"/>
            <c:bubble3D val="0"/>
            <c:spPr>
              <a:solidFill>
                <a:schemeClr val="accent5">
                  <a:lumMod val="20000"/>
                  <a:lumOff val="80000"/>
                </a:schemeClr>
              </a:solidFill>
              <a:ln>
                <a:solidFill>
                  <a:srgbClr val="4BACC6"/>
                </a:solidFill>
              </a:ln>
            </c:spPr>
            <c:extLst xmlns:c16r2="http://schemas.microsoft.com/office/drawing/2015/06/chart">
              <c:ext xmlns:c16="http://schemas.microsoft.com/office/drawing/2014/chart" uri="{C3380CC4-5D6E-409C-BE32-E72D297353CC}">
                <c16:uniqueId val="{00000009-4A3E-4D26-B431-A6D5B753E8BE}"/>
              </c:ext>
            </c:extLst>
          </c:dPt>
          <c:dPt>
            <c:idx val="5"/>
            <c:bubble3D val="0"/>
            <c:spPr>
              <a:solidFill>
                <a:srgbClr val="00FFB4"/>
              </a:solidFill>
              <a:ln>
                <a:solidFill>
                  <a:srgbClr val="50DCBB"/>
                </a:solidFill>
              </a:ln>
            </c:spPr>
            <c:extLst xmlns:c16r2="http://schemas.microsoft.com/office/drawing/2015/06/chart">
              <c:ext xmlns:c16="http://schemas.microsoft.com/office/drawing/2014/chart" uri="{C3380CC4-5D6E-409C-BE32-E72D297353CC}">
                <c16:uniqueId val="{0000000B-4A3E-4D26-B431-A6D5B753E8BE}"/>
              </c:ext>
            </c:extLst>
          </c:dPt>
          <c:dLbls>
            <c:dLbl>
              <c:idx val="0"/>
              <c:layout>
                <c:manualLayout>
                  <c:x val="-5.3627466009483961E-2"/>
                  <c:y val="-6.2161781174867453E-3"/>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1-4A3E-4D26-B431-A6D5B753E8BE}"/>
                </c:ext>
                <c:ext xmlns:c15="http://schemas.microsoft.com/office/drawing/2012/chart" uri="{CE6537A1-D6FC-4f65-9D91-7224C49458BB}">
                  <c15:layout/>
                </c:ext>
              </c:extLst>
            </c:dLbl>
            <c:dLbl>
              <c:idx val="1"/>
              <c:layout>
                <c:manualLayout>
                  <c:x val="2.9686632969535724E-2"/>
                  <c:y val="-4.682165269879774E-2"/>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3-4A3E-4D26-B431-A6D5B753E8BE}"/>
                </c:ext>
                <c:ext xmlns:c15="http://schemas.microsoft.com/office/drawing/2012/chart" uri="{CE6537A1-D6FC-4f65-9D91-7224C49458BB}">
                  <c15:layout/>
                </c:ext>
              </c:extLst>
            </c:dLbl>
            <c:dLbl>
              <c:idx val="2"/>
              <c:layout>
                <c:manualLayout>
                  <c:x val="-7.6610665727834476E-3"/>
                  <c:y val="2.1756623411203609E-2"/>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5-4A3E-4D26-B431-A6D5B753E8BE}"/>
                </c:ext>
                <c:ext xmlns:c15="http://schemas.microsoft.com/office/drawing/2012/chart" uri="{CE6537A1-D6FC-4f65-9D91-7224C49458BB}">
                  <c15:layout/>
                </c:ext>
              </c:extLst>
            </c:dLbl>
            <c:dLbl>
              <c:idx val="3"/>
              <c:layout>
                <c:manualLayout>
                  <c:x val="6.7034332511854866E-2"/>
                  <c:y val="2.4864712469946926E-2"/>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7-4A3E-4D26-B431-A6D5B753E8BE}"/>
                </c:ext>
                <c:ext xmlns:c15="http://schemas.microsoft.com/office/drawing/2012/chart" uri="{CE6537A1-D6FC-4f65-9D91-7224C49458BB}">
                  <c15:layout/>
                </c:ext>
              </c:extLst>
            </c:dLbl>
            <c:dLbl>
              <c:idx val="4"/>
              <c:layout>
                <c:manualLayout>
                  <c:x val="1.915266643195853E-2"/>
                  <c:y val="0.14297209670219516"/>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9-4A3E-4D26-B431-A6D5B753E8BE}"/>
                </c:ext>
                <c:ext xmlns:c15="http://schemas.microsoft.com/office/drawing/2012/chart" uri="{CE6537A1-D6FC-4f65-9D91-7224C49458BB}">
                  <c15:layout/>
                </c:ext>
              </c:extLst>
            </c:dLbl>
            <c:dLbl>
              <c:idx val="5"/>
              <c:layout>
                <c:manualLayout>
                  <c:x val="2.2983199718350236E-2"/>
                  <c:y val="-1.5540445293716862E-2"/>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B-4A3E-4D26-B431-A6D5B753E8BE}"/>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a:solidFill>
                      <a:srgbClr val="6E6E7C"/>
                    </a:solidFill>
                  </a:defRPr>
                </a:pPr>
                <a:endParaRPr lang="es-EC"/>
              </a:p>
            </c:txPr>
            <c:dLblPos val="outEnd"/>
            <c:showLegendKey val="0"/>
            <c:showVal val="1"/>
            <c:showCatName val="1"/>
            <c:showSerName val="0"/>
            <c:showPercent val="0"/>
            <c:showBubbleSize val="0"/>
            <c:showLeaderLines val="1"/>
            <c:leaderLines>
              <c:spPr>
                <a:ln>
                  <a:solidFill>
                    <a:schemeClr val="bg1">
                      <a:lumMod val="65000"/>
                    </a:schemeClr>
                  </a:solidFill>
                </a:ln>
              </c:spPr>
            </c:leaderLines>
            <c:extLst xmlns:c16r2="http://schemas.microsoft.com/office/drawing/2015/06/chart">
              <c:ext xmlns:c15="http://schemas.microsoft.com/office/drawing/2012/chart" uri="{CE6537A1-D6FC-4f65-9D91-7224C49458BB}"/>
            </c:extLst>
          </c:dLbls>
          <c:cat>
            <c:strRef>
              <c:f>'3.1.3_EROG TIPO PUB NA'!$D$31:$I$31</c:f>
              <c:strCache>
                <c:ptCount val="6"/>
                <c:pt idx="0">
                  <c:v>Remuneraciones</c:v>
                </c:pt>
                <c:pt idx="1">
                  <c:v>Consumo intermedio</c:v>
                </c:pt>
                <c:pt idx="2">
                  <c:v>Inversiones de capital</c:v>
                </c:pt>
                <c:pt idx="3">
                  <c:v>Compras del gobierno en nombre de los hogares</c:v>
                </c:pt>
                <c:pt idx="4">
                  <c:v>Transferencias</c:v>
                </c:pt>
                <c:pt idx="5">
                  <c:v>Otros gastos</c:v>
                </c:pt>
              </c:strCache>
            </c:strRef>
          </c:cat>
          <c:val>
            <c:numRef>
              <c:f>'3.1.3_EROG TIPO PUB NA'!$D$33:$I$33</c:f>
              <c:numCache>
                <c:formatCode>0.0%</c:formatCode>
                <c:ptCount val="6"/>
                <c:pt idx="0">
                  <c:v>0.47504192364963571</c:v>
                </c:pt>
                <c:pt idx="1">
                  <c:v>0.17492865094761875</c:v>
                </c:pt>
                <c:pt idx="2">
                  <c:v>8.624629162755023E-3</c:v>
                </c:pt>
                <c:pt idx="3">
                  <c:v>0.27710978795591762</c:v>
                </c:pt>
                <c:pt idx="4">
                  <c:v>6.4162476538525803E-2</c:v>
                </c:pt>
                <c:pt idx="5">
                  <c:v>1.325317455471011E-4</c:v>
                </c:pt>
              </c:numCache>
            </c:numRef>
          </c:val>
          <c:extLst xmlns:c16r2="http://schemas.microsoft.com/office/drawing/2015/06/chart">
            <c:ext xmlns:c16="http://schemas.microsoft.com/office/drawing/2014/chart" uri="{C3380CC4-5D6E-409C-BE32-E72D297353CC}">
              <c16:uniqueId val="{0000000C-4A3E-4D26-B431-A6D5B753E8BE}"/>
            </c:ext>
          </c:extLst>
        </c:ser>
        <c:dLbls>
          <c:dLblPos val="outEnd"/>
          <c:showLegendKey val="0"/>
          <c:showVal val="1"/>
          <c:showCatName val="0"/>
          <c:showSerName val="0"/>
          <c:showPercent val="0"/>
          <c:showBubbleSize val="0"/>
          <c:showLeaderLines val="1"/>
        </c:dLbls>
        <c:firstSliceAng val="0"/>
      </c:pieChart>
    </c:plotArea>
    <c:legend>
      <c:legendPos val="r"/>
      <c:layout>
        <c:manualLayout>
          <c:xMode val="edge"/>
          <c:yMode val="edge"/>
          <c:x val="0.65060775441398278"/>
          <c:y val="0.2212926215367792"/>
          <c:w val="0.24878697828326715"/>
          <c:h val="0.5352935076688129"/>
        </c:manualLayout>
      </c:layout>
      <c:overlay val="0"/>
      <c:txPr>
        <a:bodyPr rot="0" vert="horz"/>
        <a:lstStyle/>
        <a:p>
          <a:pPr rtl="0">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ln>
      <a:solidFill>
        <a:schemeClr val="bg1"/>
      </a:solidFill>
      <a:prstDash val="dash"/>
    </a:ln>
  </c:spPr>
  <c:txPr>
    <a:bodyPr/>
    <a:lstStyle/>
    <a:p>
      <a:pPr>
        <a:defRPr sz="1100">
          <a:solidFill>
            <a:srgbClr val="6B6B6B"/>
          </a:solidFill>
          <a:latin typeface="Century Gothic" panose="020B0502020202020204" pitchFamily="34" charset="0"/>
        </a:defRPr>
      </a:pPr>
      <a:endParaRPr lang="es-EC"/>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1"/>
    <c:plotArea>
      <c:layout>
        <c:manualLayout>
          <c:layoutTarget val="inner"/>
          <c:xMode val="edge"/>
          <c:yMode val="edge"/>
          <c:x val="0.3060553679996047"/>
          <c:y val="9.1797194794704828E-2"/>
          <c:w val="0.30664073773205214"/>
          <c:h val="0.90820280520529517"/>
        </c:manualLayout>
      </c:layout>
      <c:pieChart>
        <c:varyColors val="1"/>
        <c:ser>
          <c:idx val="0"/>
          <c:order val="0"/>
          <c:tx>
            <c:strRef>
              <c:f>'3.1.4_EROG TIPO PRIV NA'!$C$37</c:f>
              <c:strCache>
                <c:ptCount val="1"/>
                <c:pt idx="0">
                  <c:v>Sector Privado</c:v>
                </c:pt>
              </c:strCache>
            </c:strRef>
          </c:tx>
          <c:spPr>
            <a:solidFill>
              <a:srgbClr val="FFC1CD"/>
            </a:solidFill>
          </c:spPr>
          <c:dPt>
            <c:idx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1-2785-45A7-BD5F-7936CC1DD5F4}"/>
              </c:ext>
            </c:extLst>
          </c:dPt>
          <c:dPt>
            <c:idx val="1"/>
            <c:bubble3D val="0"/>
            <c:explosion val="1"/>
            <c:spPr>
              <a:solidFill>
                <a:schemeClr val="accent3">
                  <a:lumMod val="20000"/>
                  <a:lumOff val="80000"/>
                </a:schemeClr>
              </a:solidFill>
              <a:ln>
                <a:solidFill>
                  <a:schemeClr val="accent3">
                    <a:lumMod val="75000"/>
                  </a:schemeClr>
                </a:solidFill>
              </a:ln>
            </c:spPr>
            <c:extLst xmlns:c16r2="http://schemas.microsoft.com/office/drawing/2015/06/chart">
              <c:ext xmlns:c16="http://schemas.microsoft.com/office/drawing/2014/chart" uri="{C3380CC4-5D6E-409C-BE32-E72D297353CC}">
                <c16:uniqueId val="{00000003-2785-45A7-BD5F-7936CC1DD5F4}"/>
              </c:ext>
            </c:extLst>
          </c:dPt>
          <c:dPt>
            <c:idx val="2"/>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5-2785-45A7-BD5F-7936CC1DD5F4}"/>
              </c:ext>
            </c:extLst>
          </c:dPt>
          <c:dPt>
            <c:idx val="3"/>
            <c:bubble3D val="0"/>
            <c:spPr>
              <a:solidFill>
                <a:srgbClr val="00FFB4"/>
              </a:solidFill>
              <a:ln>
                <a:solidFill>
                  <a:srgbClr val="58D3D0"/>
                </a:solidFill>
              </a:ln>
            </c:spPr>
            <c:extLst xmlns:c16r2="http://schemas.microsoft.com/office/drawing/2015/06/chart">
              <c:ext xmlns:c16="http://schemas.microsoft.com/office/drawing/2014/chart" uri="{C3380CC4-5D6E-409C-BE32-E72D297353CC}">
                <c16:uniqueId val="{00000007-2785-45A7-BD5F-7936CC1DD5F4}"/>
              </c:ext>
            </c:extLst>
          </c:dPt>
          <c:dPt>
            <c:idx val="4"/>
            <c:bubble3D val="0"/>
            <c:spPr>
              <a:solidFill>
                <a:srgbClr val="FFE1AF"/>
              </a:solidFill>
              <a:ln>
                <a:solidFill>
                  <a:srgbClr val="FFAA21"/>
                </a:solidFill>
              </a:ln>
            </c:spPr>
            <c:extLst xmlns:c16r2="http://schemas.microsoft.com/office/drawing/2015/06/chart">
              <c:ext xmlns:c16="http://schemas.microsoft.com/office/drawing/2014/chart" uri="{C3380CC4-5D6E-409C-BE32-E72D297353CC}">
                <c16:uniqueId val="{00000009-2785-45A7-BD5F-7936CC1DD5F4}"/>
              </c:ext>
            </c:extLst>
          </c:dPt>
          <c:dPt>
            <c:idx val="5"/>
            <c:bubble3D val="0"/>
            <c:spPr>
              <a:solidFill>
                <a:srgbClr val="FFD1D1"/>
              </a:solidFill>
              <a:ln>
                <a:solidFill>
                  <a:srgbClr val="FF9999"/>
                </a:solidFill>
              </a:ln>
            </c:spPr>
            <c:extLst xmlns:c16r2="http://schemas.microsoft.com/office/drawing/2015/06/chart">
              <c:ext xmlns:c16="http://schemas.microsoft.com/office/drawing/2014/chart" uri="{C3380CC4-5D6E-409C-BE32-E72D297353CC}">
                <c16:uniqueId val="{0000000B-2785-45A7-BD5F-7936CC1DD5F4}"/>
              </c:ext>
            </c:extLst>
          </c:dPt>
          <c:dLbls>
            <c:dLbl>
              <c:idx val="0"/>
              <c:layout>
                <c:manualLayout>
                  <c:x val="-4.7147804319388857E-2"/>
                  <c:y val="4.3863102910437761E-2"/>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1-2785-45A7-BD5F-7936CC1DD5F4}"/>
                </c:ext>
                <c:ext xmlns:c15="http://schemas.microsoft.com/office/drawing/2012/chart" uri="{CE6537A1-D6FC-4f65-9D91-7224C49458BB}"/>
              </c:extLst>
            </c:dLbl>
            <c:dLbl>
              <c:idx val="1"/>
              <c:layout>
                <c:manualLayout>
                  <c:x val="5.7195697043193036E-2"/>
                  <c:y val="-0.16375558419896763"/>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3-2785-45A7-BD5F-7936CC1DD5F4}"/>
                </c:ext>
                <c:ext xmlns:c15="http://schemas.microsoft.com/office/drawing/2012/chart" uri="{CE6537A1-D6FC-4f65-9D91-7224C49458BB}"/>
              </c:extLst>
            </c:dLbl>
            <c:dLbl>
              <c:idx val="2"/>
              <c:layout>
                <c:manualLayout>
                  <c:x val="-4.0075715602359563E-2"/>
                  <c:y val="9.165334040394045E-2"/>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5-2785-45A7-BD5F-7936CC1DD5F4}"/>
                </c:ext>
                <c:ext xmlns:c15="http://schemas.microsoft.com/office/drawing/2012/chart" uri="{CE6537A1-D6FC-4f65-9D91-7224C49458BB}"/>
              </c:extLst>
            </c:dLbl>
            <c:dLbl>
              <c:idx val="3"/>
              <c:layout>
                <c:manualLayout>
                  <c:x val="-3.7289669699610346E-2"/>
                  <c:y val="1.9858160464211863E-2"/>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7-2785-45A7-BD5F-7936CC1DD5F4}"/>
                </c:ext>
                <c:ext xmlns:c15="http://schemas.microsoft.com/office/drawing/2012/chart" uri="{CE6537A1-D6FC-4f65-9D91-7224C49458BB}"/>
              </c:extLst>
            </c:dLbl>
            <c:dLbl>
              <c:idx val="4"/>
              <c:layout>
                <c:manualLayout>
                  <c:x val="8.2965510128251069E-2"/>
                  <c:y val="-2.9067521989729599E-2"/>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9-2785-45A7-BD5F-7936CC1DD5F4}"/>
                </c:ext>
                <c:ext xmlns:c15="http://schemas.microsoft.com/office/drawing/2012/chart" uri="{CE6537A1-D6FC-4f65-9D91-7224C49458BB}"/>
              </c:extLst>
            </c:dLbl>
            <c:dLbl>
              <c:idx val="5"/>
              <c:layout>
                <c:manualLayout>
                  <c:x val="0.12206806999263466"/>
                  <c:y val="2.8106780165696128E-2"/>
                </c:manualLayout>
              </c:layout>
              <c:dLblPos val="bestFit"/>
              <c:showLegendKey val="0"/>
              <c:showVal val="1"/>
              <c:showCatName val="1"/>
              <c:showSerName val="0"/>
              <c:showPercent val="0"/>
              <c:showBubbleSize val="0"/>
              <c:extLst xmlns:c16r2="http://schemas.microsoft.com/office/drawing/2015/06/chart">
                <c:ext xmlns:c16="http://schemas.microsoft.com/office/drawing/2014/chart" uri="{C3380CC4-5D6E-409C-BE32-E72D297353CC}">
                  <c16:uniqueId val="{0000000B-2785-45A7-BD5F-7936CC1DD5F4}"/>
                </c:ext>
                <c:ext xmlns:c15="http://schemas.microsoft.com/office/drawing/2012/chart" uri="{CE6537A1-D6FC-4f65-9D91-7224C49458BB}"/>
              </c:extLst>
            </c:dLbl>
            <c:numFmt formatCode="0.0%" sourceLinked="0"/>
            <c:spPr>
              <a:noFill/>
              <a:ln>
                <a:noFill/>
              </a:ln>
              <a:effectLst/>
            </c:spPr>
            <c:txPr>
              <a:bodyPr wrap="square" lIns="38100" tIns="19050" rIns="38100" bIns="19050" anchor="ctr">
                <a:spAutoFit/>
              </a:bodyPr>
              <a:lstStyle/>
              <a:p>
                <a:pPr>
                  <a:defRPr b="0">
                    <a:solidFill>
                      <a:srgbClr val="6E6E7C"/>
                    </a:solidFill>
                    <a:latin typeface="Century Gothic" panose="020B0502020202020204" pitchFamily="34" charset="0"/>
                  </a:defRPr>
                </a:pPr>
                <a:endParaRPr lang="es-EC"/>
              </a:p>
            </c:txPr>
            <c:dLblPos val="outEnd"/>
            <c:showLegendKey val="0"/>
            <c:showVal val="1"/>
            <c:showCatName val="1"/>
            <c:showSerName val="0"/>
            <c:showPercent val="0"/>
            <c:showBubbleSize val="0"/>
            <c:showLeaderLines val="1"/>
            <c:leaderLines>
              <c:spPr>
                <a:ln>
                  <a:solidFill>
                    <a:schemeClr val="bg1">
                      <a:lumMod val="65000"/>
                    </a:schemeClr>
                  </a:solidFill>
                </a:ln>
              </c:spPr>
            </c:leaderLines>
            <c:extLst xmlns:c16r2="http://schemas.microsoft.com/office/drawing/2015/06/chart">
              <c:ext xmlns:c15="http://schemas.microsoft.com/office/drawing/2012/chart" uri="{CE6537A1-D6FC-4f65-9D91-7224C49458BB}"/>
            </c:extLst>
          </c:dLbls>
          <c:cat>
            <c:strRef>
              <c:f>'3.1.4_EROG TIPO PRIV NA'!$D$35:$I$35</c:f>
              <c:strCache>
                <c:ptCount val="6"/>
                <c:pt idx="0">
                  <c:v>Remuneraciones</c:v>
                </c:pt>
                <c:pt idx="1">
                  <c:v>Consumo intermedio</c:v>
                </c:pt>
                <c:pt idx="2">
                  <c:v>Inversiones de capital</c:v>
                </c:pt>
                <c:pt idx="3">
                  <c:v>Compras del gobierno en nombre de los hogares</c:v>
                </c:pt>
                <c:pt idx="4">
                  <c:v>Transferencias</c:v>
                </c:pt>
                <c:pt idx="5">
                  <c:v>Otras erogaciones</c:v>
                </c:pt>
              </c:strCache>
            </c:strRef>
          </c:cat>
          <c:val>
            <c:numRef>
              <c:f>'3.1.4_EROG TIPO PRIV NA'!$D$37:$I$37</c:f>
              <c:numCache>
                <c:formatCode>0.0%</c:formatCode>
                <c:ptCount val="6"/>
                <c:pt idx="0">
                  <c:v>0.40510210052456724</c:v>
                </c:pt>
                <c:pt idx="1">
                  <c:v>0.48826662020409317</c:v>
                </c:pt>
                <c:pt idx="2">
                  <c:v>7.3397245523428023E-2</c:v>
                </c:pt>
                <c:pt idx="3">
                  <c:v>0</c:v>
                </c:pt>
                <c:pt idx="4">
                  <c:v>1.1233068102211996E-2</c:v>
                </c:pt>
                <c:pt idx="5">
                  <c:v>2.2000965645699557E-2</c:v>
                </c:pt>
              </c:numCache>
            </c:numRef>
          </c:val>
          <c:extLst xmlns:c16r2="http://schemas.microsoft.com/office/drawing/2015/06/chart">
            <c:ext xmlns:c16="http://schemas.microsoft.com/office/drawing/2014/chart" uri="{C3380CC4-5D6E-409C-BE32-E72D297353CC}">
              <c16:uniqueId val="{0000000C-2785-45A7-BD5F-7936CC1DD5F4}"/>
            </c:ext>
          </c:extLst>
        </c:ser>
        <c:dLbls>
          <c:dLblPos val="outEnd"/>
          <c:showLegendKey val="0"/>
          <c:showVal val="1"/>
          <c:showCatName val="0"/>
          <c:showSerName val="0"/>
          <c:showPercent val="0"/>
          <c:showBubbleSize val="0"/>
          <c:showLeaderLines val="1"/>
        </c:dLbls>
        <c:firstSliceAng val="0"/>
      </c:pieChart>
    </c:plotArea>
    <c:legend>
      <c:legendPos val="r"/>
      <c:layout>
        <c:manualLayout>
          <c:xMode val="edge"/>
          <c:yMode val="edge"/>
          <c:x val="0.70748527935830841"/>
          <c:y val="0.23603221891600357"/>
          <c:w val="0.20449543085154265"/>
          <c:h val="0.58638824623750807"/>
        </c:manualLayout>
      </c:layout>
      <c:overlay val="0"/>
      <c:txPr>
        <a:bodyPr rot="0" vert="horz"/>
        <a:lstStyle/>
        <a:p>
          <a:pPr rtl="0">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ln>
      <a:solidFill>
        <a:schemeClr val="bg1"/>
      </a:solidFill>
      <a:prstDash val="dash"/>
    </a:ln>
  </c:spPr>
  <c:txPr>
    <a:bodyPr/>
    <a:lstStyle/>
    <a:p>
      <a:pPr>
        <a:defRPr sz="1100">
          <a:solidFill>
            <a:srgbClr val="6B6B6B"/>
          </a:solidFill>
          <a:latin typeface="Century Gothic" panose="020B0502020202020204" pitchFamily="34" charset="0"/>
        </a:defRPr>
      </a:pPr>
      <a:endParaRPr lang="es-EC"/>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499939070826974"/>
          <c:y val="3.8288959366356581E-2"/>
          <c:w val="0.61277352030577448"/>
          <c:h val="0.9270742239121208"/>
        </c:manualLayout>
      </c:layout>
      <c:barChart>
        <c:barDir val="bar"/>
        <c:grouping val="clustered"/>
        <c:varyColors val="0"/>
        <c:ser>
          <c:idx val="0"/>
          <c:order val="0"/>
          <c:tx>
            <c:strRef>
              <c:f>'3.2.1_EROG PUB SHA'!$I$24</c:f>
              <c:strCache>
                <c:ptCount val="1"/>
                <c:pt idx="0">
                  <c:v>2023</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'3.2.1_EROG PUB SHA'!$F$26:$F$34</c:f>
              <c:strCache>
                <c:ptCount val="9"/>
                <c:pt idx="0">
                  <c:v>Hospitales generales</c:v>
                </c:pt>
                <c:pt idx="1">
                  <c:v>Hospitales de salud mental </c:v>
                </c:pt>
                <c:pt idx="2">
                  <c:v>Hospitales de especialidades</c:v>
                </c:pt>
                <c:pt idx="3">
                  <c:v>Atención de larga duración residencial</c:v>
                </c:pt>
                <c:pt idx="4">
                  <c:v>Consultorios  médicos</c:v>
                </c:pt>
                <c:pt idx="5">
                  <c:v>Centros  de salud ambulatoria</c:v>
                </c:pt>
                <c:pt idx="6">
                  <c:v>Proveedores de atención preventiva</c:v>
                </c:pt>
                <c:pt idx="7">
                  <c:v>Agencias gubernamentales de administración del sistema de salud</c:v>
                </c:pt>
                <c:pt idx="8">
                  <c:v>Agencias de administración de seguros sociales</c:v>
                </c:pt>
              </c:strCache>
            </c:strRef>
          </c:cat>
          <c:val>
            <c:numRef>
              <c:f>'3.2.1_EROG PUB SHA'!$I$26:$I$34</c:f>
              <c:numCache>
                <c:formatCode>0.0%</c:formatCode>
                <c:ptCount val="9"/>
                <c:pt idx="0">
                  <c:v>0.3439487901756903</c:v>
                </c:pt>
                <c:pt idx="1">
                  <c:v>8.2702348116889084E-4</c:v>
                </c:pt>
                <c:pt idx="2">
                  <c:v>0.19881462177514705</c:v>
                </c:pt>
                <c:pt idx="3">
                  <c:v>0</c:v>
                </c:pt>
                <c:pt idx="4">
                  <c:v>3.5233852076491882E-3</c:v>
                </c:pt>
                <c:pt idx="5">
                  <c:v>0.34720815766680602</c:v>
                </c:pt>
                <c:pt idx="6">
                  <c:v>4.0660054235503807E-3</c:v>
                </c:pt>
                <c:pt idx="7">
                  <c:v>5.4147497897636704E-2</c:v>
                </c:pt>
                <c:pt idx="8">
                  <c:v>4.7464518372351494E-2</c:v>
                </c:pt>
              </c:numCache>
            </c:numRef>
          </c:val>
          <c:extLst xmlns:c16r2="http://schemas.microsoft.com/office/drawing/2015/06/chart">
            <c:ext xmlns:c16="http://schemas.microsoft.com/office/drawing/2014/chart" uri="{C3380CC4-5D6E-409C-BE32-E72D297353CC}">
              <c16:uniqueId val="{00000000-4556-4994-AC3A-344F840FDB3F}"/>
            </c:ext>
          </c:extLst>
        </c:ser>
        <c:ser>
          <c:idx val="1"/>
          <c:order val="1"/>
          <c:tx>
            <c:strRef>
              <c:f>'3.2.1_EROG PUB SHA'!$K$24</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'3.2.1_EROG PUB SHA'!$F$26:$F$34</c:f>
              <c:strCache>
                <c:ptCount val="9"/>
                <c:pt idx="0">
                  <c:v>Hospitales generales</c:v>
                </c:pt>
                <c:pt idx="1">
                  <c:v>Hospitales de salud mental </c:v>
                </c:pt>
                <c:pt idx="2">
                  <c:v>Hospitales de especialidades</c:v>
                </c:pt>
                <c:pt idx="3">
                  <c:v>Atención de larga duración residencial</c:v>
                </c:pt>
                <c:pt idx="4">
                  <c:v>Consultorios  médicos</c:v>
                </c:pt>
                <c:pt idx="5">
                  <c:v>Centros  de salud ambulatoria</c:v>
                </c:pt>
                <c:pt idx="6">
                  <c:v>Proveedores de atención preventiva</c:v>
                </c:pt>
                <c:pt idx="7">
                  <c:v>Agencias gubernamentales de administración del sistema de salud</c:v>
                </c:pt>
                <c:pt idx="8">
                  <c:v>Agencias de administración de seguros sociales</c:v>
                </c:pt>
              </c:strCache>
            </c:strRef>
          </c:cat>
          <c:val>
            <c:numRef>
              <c:f>'3.2.1_EROG PUB SHA'!$K$26:$K$34</c:f>
              <c:numCache>
                <c:formatCode>0.0%</c:formatCode>
                <c:ptCount val="9"/>
                <c:pt idx="0">
                  <c:v>0.33996774949017217</c:v>
                </c:pt>
                <c:pt idx="1">
                  <c:v>7.8160177532144825E-4</c:v>
                </c:pt>
                <c:pt idx="2">
                  <c:v>0.20053411971072513</c:v>
                </c:pt>
                <c:pt idx="3">
                  <c:v>0</c:v>
                </c:pt>
                <c:pt idx="4">
                  <c:v>3.5817123638362137E-3</c:v>
                </c:pt>
                <c:pt idx="5">
                  <c:v>0.37412688421556978</c:v>
                </c:pt>
                <c:pt idx="6">
                  <c:v>3.9878634473419503E-3</c:v>
                </c:pt>
                <c:pt idx="7">
                  <c:v>2.9973647991657547E-2</c:v>
                </c:pt>
                <c:pt idx="8">
                  <c:v>4.7046421005375753E-2</c:v>
                </c:pt>
              </c:numCache>
            </c:numRef>
          </c:val>
          <c:extLst xmlns:c16r2="http://schemas.microsoft.com/office/drawing/2015/06/chart">
            <c:ext xmlns:c16="http://schemas.microsoft.com/office/drawing/2014/chart" uri="{C3380CC4-5D6E-409C-BE32-E72D297353CC}">
              <c16:uniqueId val="{00000001-4556-4994-AC3A-344F840FDB3F}"/>
            </c:ext>
          </c:extLst>
        </c:ser>
        <c:dLbls>
          <c:dLblPos val="outEnd"/>
          <c:showLegendKey val="0"/>
          <c:showVal val="1"/>
          <c:showCatName val="0"/>
          <c:showSerName val="0"/>
          <c:showPercent val="0"/>
          <c:showBubbleSize val="0"/>
        </c:dLbls>
        <c:gapWidth val="67"/>
        <c:axId val="-312617888"/>
        <c:axId val="-312624416"/>
      </c:barChart>
      <c:catAx>
        <c:axId val="-312617888"/>
        <c:scaling>
          <c:orientation val="maxMin"/>
        </c:scaling>
        <c:delete val="0"/>
        <c:axPos val="l"/>
        <c:numFmt formatCode="General" sourceLinked="1"/>
        <c:majorTickMark val="out"/>
        <c:minorTickMark val="none"/>
        <c:tickLblPos val="nextTo"/>
        <c:txPr>
          <a:bodyPr/>
          <a:lstStyle/>
          <a:p>
            <a:pPr>
              <a:defRPr sz="1100">
                <a:solidFill>
                  <a:srgbClr val="64647C"/>
                </a:solidFill>
              </a:defRPr>
            </a:pPr>
            <a:endParaRPr lang="es-EC"/>
          </a:p>
        </c:txPr>
        <c:crossAx val="-312624416"/>
        <c:crosses val="autoZero"/>
        <c:auto val="1"/>
        <c:lblAlgn val="ctr"/>
        <c:lblOffset val="100"/>
        <c:noMultiLvlLbl val="0"/>
      </c:catAx>
      <c:valAx>
        <c:axId val="-312624416"/>
        <c:scaling>
          <c:orientation val="minMax"/>
        </c:scaling>
        <c:delete val="1"/>
        <c:axPos val="t"/>
        <c:numFmt formatCode="0.0%" sourceLinked="1"/>
        <c:majorTickMark val="out"/>
        <c:minorTickMark val="none"/>
        <c:tickLblPos val="nextTo"/>
        <c:crossAx val="-312617888"/>
        <c:crosses val="autoZero"/>
        <c:crossBetween val="between"/>
      </c:valAx>
      <c:spPr>
        <a:ln>
          <a:noFill/>
        </a:ln>
      </c:spPr>
    </c:plotArea>
    <c:legend>
      <c:legendPos val="r"/>
      <c:layout/>
      <c:overlay val="0"/>
      <c:txPr>
        <a:bodyPr/>
        <a:lstStyle/>
        <a:p>
          <a:pPr>
            <a:defRPr sz="1100">
              <a:solidFill>
                <a:srgbClr val="64647C"/>
              </a:solidFill>
            </a:defRPr>
          </a:pPr>
          <a:endParaRPr lang="es-EC"/>
        </a:p>
      </c:txPr>
    </c:legend>
    <c:plotVisOnly val="1"/>
    <c:dispBlanksAs val="gap"/>
    <c:showDLblsOverMax val="0"/>
  </c:chart>
  <c:spPr>
    <a:ln>
      <a:noFill/>
    </a:ln>
  </c:spPr>
  <c:txPr>
    <a:bodyPr/>
    <a:lstStyle/>
    <a:p>
      <a:pPr>
        <a:defRPr sz="12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'3.2.1_EROG PUB SHA'!$B$10</c:f>
              <c:strCache>
                <c:ptCount val="1"/>
                <c:pt idx="0">
                  <c:v>Hospitales generales</c:v>
                </c:pt>
              </c:strCache>
            </c:strRef>
          </c:tx>
          <c:spPr>
            <a:solidFill>
              <a:srgbClr val="DAEEF3"/>
            </a:solidFill>
            <a:ln>
              <a:solidFill>
                <a:srgbClr val="31859C"/>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'3.2.1_EROG PUB SHA'!$C$10:$T$10</c:f>
              <c:numCache>
                <c:formatCode>_(* #,##0_);_(* \(#,##0\);_(* "-"??_);_(@_)</c:formatCode>
                <c:ptCount val="18"/>
                <c:pt idx="0">
                  <c:v>277674</c:v>
                </c:pt>
                <c:pt idx="1">
                  <c:v>358763</c:v>
                </c:pt>
                <c:pt idx="2">
                  <c:v>444516</c:v>
                </c:pt>
                <c:pt idx="3">
                  <c:v>548406</c:v>
                </c:pt>
                <c:pt idx="4">
                  <c:v>653779</c:v>
                </c:pt>
                <c:pt idx="5">
                  <c:v>782909</c:v>
                </c:pt>
                <c:pt idx="6">
                  <c:v>910354</c:v>
                </c:pt>
                <c:pt idx="7">
                  <c:v>1097585</c:v>
                </c:pt>
                <c:pt idx="8">
                  <c:v>1321738</c:v>
                </c:pt>
                <c:pt idx="9">
                  <c:v>1377035</c:v>
                </c:pt>
                <c:pt idx="10">
                  <c:v>1705069</c:v>
                </c:pt>
                <c:pt idx="11">
                  <c:v>1827523</c:v>
                </c:pt>
                <c:pt idx="12">
                  <c:v>1803771</c:v>
                </c:pt>
                <c:pt idx="13">
                  <c:v>1607496</c:v>
                </c:pt>
                <c:pt idx="14">
                  <c:v>1698051</c:v>
                </c:pt>
                <c:pt idx="15">
                  <c:v>1699243</c:v>
                </c:pt>
                <c:pt idx="16">
                  <c:v>2075279</c:v>
                </c:pt>
                <c:pt idx="17">
                  <c:v>2026492</c:v>
                </c:pt>
              </c:numCache>
            </c:numRef>
          </c:val>
          <c:extLst xmlns:c16r2="http://schemas.microsoft.com/office/drawing/2015/06/chart">
            <c:ext xmlns:c16="http://schemas.microsoft.com/office/drawing/2014/chart" uri="{C3380CC4-5D6E-409C-BE32-E72D297353CC}">
              <c16:uniqueId val="{00000000-AC38-4C7A-8017-3248C8F7970A}"/>
            </c:ext>
          </c:extLst>
        </c:ser>
        <c:ser>
          <c:idx val="1"/>
          <c:order val="1"/>
          <c:tx>
            <c:strRef>
              <c:f>'3.2.1_EROG PUB SHA'!$B$11</c:f>
              <c:strCache>
                <c:ptCount val="1"/>
                <c:pt idx="0">
                  <c:v>Hospitales de salud mental </c:v>
                </c:pt>
              </c:strCache>
            </c:strRef>
          </c:tx>
          <c:spPr>
            <a:solidFill>
              <a:srgbClr val="FFC1CD"/>
            </a:solidFill>
            <a:ln>
              <a:solidFill>
                <a:srgbClr val="FB5B7B"/>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'3.2.1_EROG PUB SHA'!$C$11:$T$11</c:f>
              <c:numCache>
                <c:formatCode>_(* #,##0_);_(* \(#,##0\);_(* "-"??_);_(@_)</c:formatCode>
                <c:ptCount val="18"/>
                <c:pt idx="0">
                  <c:v>1192</c:v>
                </c:pt>
                <c:pt idx="1">
                  <c:v>1709</c:v>
                </c:pt>
                <c:pt idx="2">
                  <c:v>2019</c:v>
                </c:pt>
                <c:pt idx="3">
                  <c:v>2475</c:v>
                </c:pt>
                <c:pt idx="4">
                  <c:v>2662</c:v>
                </c:pt>
                <c:pt idx="5">
                  <c:v>3409</c:v>
                </c:pt>
                <c:pt idx="6">
                  <c:v>4222</c:v>
                </c:pt>
                <c:pt idx="7">
                  <c:v>5369</c:v>
                </c:pt>
                <c:pt idx="8">
                  <c:v>4997</c:v>
                </c:pt>
                <c:pt idx="9">
                  <c:v>5285</c:v>
                </c:pt>
                <c:pt idx="10">
                  <c:v>4928</c:v>
                </c:pt>
                <c:pt idx="11">
                  <c:v>5910</c:v>
                </c:pt>
                <c:pt idx="12">
                  <c:v>5673</c:v>
                </c:pt>
                <c:pt idx="13">
                  <c:v>4746</c:v>
                </c:pt>
                <c:pt idx="14">
                  <c:v>4862</c:v>
                </c:pt>
                <c:pt idx="15">
                  <c:v>4733</c:v>
                </c:pt>
                <c:pt idx="16">
                  <c:v>4990</c:v>
                </c:pt>
                <c:pt idx="17">
                  <c:v>4659</c:v>
                </c:pt>
              </c:numCache>
            </c:numRef>
          </c:val>
          <c:extLst xmlns:c16r2="http://schemas.microsoft.com/office/drawing/2015/06/chart">
            <c:ext xmlns:c16="http://schemas.microsoft.com/office/drawing/2014/chart" uri="{C3380CC4-5D6E-409C-BE32-E72D297353CC}">
              <c16:uniqueId val="{00000001-AC38-4C7A-8017-3248C8F7970A}"/>
            </c:ext>
          </c:extLst>
        </c:ser>
        <c:ser>
          <c:idx val="2"/>
          <c:order val="2"/>
          <c:tx>
            <c:strRef>
              <c:f>'3.2.1_EROG PUB SHA'!$C$12:$T$12</c:f>
              <c:strCache>
                <c:ptCount val="18"/>
                <c:pt idx="0">
                  <c:v> 214.814 </c:v>
                </c:pt>
                <c:pt idx="1">
                  <c:v> 263.103 </c:v>
                </c:pt>
                <c:pt idx="2">
                  <c:v> 334.491 </c:v>
                </c:pt>
                <c:pt idx="3">
                  <c:v> 417.686 </c:v>
                </c:pt>
                <c:pt idx="4">
                  <c:v> 534.401 </c:v>
                </c:pt>
                <c:pt idx="5">
                  <c:v> 617.331 </c:v>
                </c:pt>
                <c:pt idx="6">
                  <c:v> 701.270 </c:v>
                </c:pt>
                <c:pt idx="7">
                  <c:v> 819.632 </c:v>
                </c:pt>
                <c:pt idx="8">
                  <c:v> 1.077.995 </c:v>
                </c:pt>
                <c:pt idx="9">
                  <c:v> 1.087.810 </c:v>
                </c:pt>
                <c:pt idx="10">
                  <c:v> 1.026.858 </c:v>
                </c:pt>
                <c:pt idx="11">
                  <c:v> 1.230.220 </c:v>
                </c:pt>
                <c:pt idx="12">
                  <c:v> 1.201.163 </c:v>
                </c:pt>
                <c:pt idx="13">
                  <c:v> 1.118.707 </c:v>
                </c:pt>
                <c:pt idx="14">
                  <c:v> 1.166.138 </c:v>
                </c:pt>
                <c:pt idx="15">
                  <c:v> 1.156.351 </c:v>
                </c:pt>
                <c:pt idx="16">
                  <c:v> 1.199.585 </c:v>
                </c:pt>
                <c:pt idx="17">
                  <c:v> 1.195.351 </c:v>
                </c:pt>
              </c:strCache>
            </c:strRef>
          </c:tx>
          <c:spPr>
            <a:solidFill>
              <a:srgbClr val="4BACC6"/>
            </a:solidFill>
            <a:ln>
              <a:solidFill>
                <a:srgbClr val="268C8A"/>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'3.2.1_EROG PUB SHA'!$C$12:$S$12</c:f>
              <c:numCache>
                <c:formatCode>_(* #,##0_);_(* \(#,##0\);_(* "-"??_);_(@_)</c:formatCode>
                <c:ptCount val="17"/>
                <c:pt idx="0">
                  <c:v>214814</c:v>
                </c:pt>
                <c:pt idx="1">
                  <c:v>263103</c:v>
                </c:pt>
                <c:pt idx="2">
                  <c:v>334491</c:v>
                </c:pt>
                <c:pt idx="3">
                  <c:v>417686</c:v>
                </c:pt>
                <c:pt idx="4">
                  <c:v>534401</c:v>
                </c:pt>
                <c:pt idx="5">
                  <c:v>617331</c:v>
                </c:pt>
                <c:pt idx="6">
                  <c:v>701270</c:v>
                </c:pt>
                <c:pt idx="7">
                  <c:v>819632</c:v>
                </c:pt>
                <c:pt idx="8">
                  <c:v>1077995</c:v>
                </c:pt>
                <c:pt idx="9">
                  <c:v>1087810</c:v>
                </c:pt>
                <c:pt idx="10">
                  <c:v>1026858</c:v>
                </c:pt>
                <c:pt idx="11">
                  <c:v>1230220</c:v>
                </c:pt>
                <c:pt idx="12">
                  <c:v>1201163</c:v>
                </c:pt>
                <c:pt idx="13">
                  <c:v>1118707</c:v>
                </c:pt>
                <c:pt idx="14">
                  <c:v>1166138</c:v>
                </c:pt>
                <c:pt idx="15">
                  <c:v>1156351</c:v>
                </c:pt>
                <c:pt idx="16">
                  <c:v>1199585</c:v>
                </c:pt>
              </c:numCache>
            </c:numRef>
          </c:val>
          <c:extLst xmlns:c16r2="http://schemas.microsoft.com/office/drawing/2015/06/chart">
            <c:ext xmlns:c16="http://schemas.microsoft.com/office/drawing/2014/chart" uri="{C3380CC4-5D6E-409C-BE32-E72D297353CC}">
              <c16:uniqueId val="{00000002-AC38-4C7A-8017-3248C8F7970A}"/>
            </c:ext>
          </c:extLst>
        </c:ser>
        <c:dLbls>
          <c:dLblPos val="outEnd"/>
          <c:showLegendKey val="0"/>
          <c:showVal val="1"/>
          <c:showCatName val="0"/>
          <c:showSerName val="0"/>
          <c:showPercent val="0"/>
          <c:showBubbleSize val="0"/>
        </c:dLbls>
        <c:gapWidth val="100"/>
        <c:axId val="-312622240"/>
        <c:axId val="-312613536"/>
      </c:barChart>
      <c:catAx>
        <c:axId val="-312622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312613536"/>
        <c:crosses val="autoZero"/>
        <c:auto val="1"/>
        <c:lblAlgn val="ctr"/>
        <c:lblOffset val="100"/>
        <c:noMultiLvlLbl val="0"/>
      </c:catAx>
      <c:valAx>
        <c:axId val="-312613536"/>
        <c:scaling>
          <c:orientation val="minMax"/>
        </c:scaling>
        <c:delete val="1"/>
        <c:axPos val="l"/>
        <c:numFmt formatCode="_(* #,##0_);_(* \(#,##0\);_(* &quot;-&quot;??_);_(@_)" sourceLinked="1"/>
        <c:majorTickMark val="none"/>
        <c:minorTickMark val="none"/>
        <c:tickLblPos val="nextTo"/>
        <c:crossAx val="-3126222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050">
          <a:solidFill>
            <a:schemeClr val="tx1">
              <a:lumMod val="65000"/>
              <a:lumOff val="35000"/>
            </a:schemeClr>
          </a:solidFill>
          <a:latin typeface="Century Gothic" panose="020B0502020202020204" pitchFamily="34" charset="0"/>
        </a:defRPr>
      </a:pPr>
      <a:endParaRPr lang="es-EC"/>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0877230053459046E-2"/>
          <c:y val="2.7659582849152108E-2"/>
          <c:w val="0.96539646167543947"/>
          <c:h val="0.81866328424428114"/>
        </c:manualLayout>
      </c:layout>
      <c:barChart>
        <c:barDir val="col"/>
        <c:grouping val="clustered"/>
        <c:varyColors val="0"/>
        <c:ser>
          <c:idx val="1"/>
          <c:order val="1"/>
          <c:tx>
            <c:strRef>
              <c:f>'1.3_FBKF PUB Y PRIV'!$B$27</c:f>
              <c:strCache>
                <c:ptCount val="1"/>
                <c:pt idx="0">
                  <c:v>FBCF de la salud</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'1.3_FBKF PUB Y PRIV'!$C$26:$T$26</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'1.3_FBKF PUB Y PRIV'!$C$27:$T$27</c:f>
              <c:numCache>
                <c:formatCode>_ * #,##0_ ;_ * \-#,##0_ ;_ * "-"??_ ;_ @_ </c:formatCode>
                <c:ptCount val="18"/>
                <c:pt idx="0">
                  <c:v>198223</c:v>
                </c:pt>
                <c:pt idx="1">
                  <c:v>244945</c:v>
                </c:pt>
                <c:pt idx="2">
                  <c:v>350601</c:v>
                </c:pt>
                <c:pt idx="3">
                  <c:v>381577</c:v>
                </c:pt>
                <c:pt idx="4">
                  <c:v>494347</c:v>
                </c:pt>
                <c:pt idx="5">
                  <c:v>552916</c:v>
                </c:pt>
                <c:pt idx="6">
                  <c:v>640894</c:v>
                </c:pt>
                <c:pt idx="7">
                  <c:v>616562</c:v>
                </c:pt>
                <c:pt idx="8">
                  <c:v>698072</c:v>
                </c:pt>
                <c:pt idx="9">
                  <c:v>752836</c:v>
                </c:pt>
                <c:pt idx="10">
                  <c:v>981218</c:v>
                </c:pt>
                <c:pt idx="11">
                  <c:v>516211</c:v>
                </c:pt>
                <c:pt idx="12">
                  <c:v>460928</c:v>
                </c:pt>
                <c:pt idx="13">
                  <c:v>305611</c:v>
                </c:pt>
                <c:pt idx="14">
                  <c:v>359483</c:v>
                </c:pt>
                <c:pt idx="15">
                  <c:v>523348</c:v>
                </c:pt>
                <c:pt idx="16">
                  <c:v>432807</c:v>
                </c:pt>
                <c:pt idx="17">
                  <c:v>402738</c:v>
                </c:pt>
              </c:numCache>
            </c:numRef>
          </c:val>
          <c:extLst xmlns:c16r2="http://schemas.microsoft.com/office/drawing/2015/06/chart">
            <c:ext xmlns:c16="http://schemas.microsoft.com/office/drawing/2014/chart" uri="{C3380CC4-5D6E-409C-BE32-E72D297353CC}">
              <c16:uniqueId val="{00000000-D71C-43EA-A182-A9CFACC1078F}"/>
            </c:ext>
          </c:extLst>
        </c:ser>
        <c:dLbls>
          <c:showLegendKey val="0"/>
          <c:showVal val="0"/>
          <c:showCatName val="0"/>
          <c:showSerName val="0"/>
          <c:showPercent val="0"/>
          <c:showBubbleSize val="0"/>
        </c:dLbls>
        <c:gapWidth val="150"/>
        <c:axId val="-140902704"/>
        <c:axId val="-140905424"/>
      </c:barChart>
      <c:lineChart>
        <c:grouping val="standard"/>
        <c:varyColors val="0"/>
        <c:ser>
          <c:idx val="0"/>
          <c:order val="0"/>
          <c:tx>
            <c:strRef>
              <c:f>'1.3_FBKF PUB Y PRIV'!$B$28</c:f>
              <c:strCache>
                <c:ptCount val="1"/>
                <c:pt idx="0">
                  <c:v>FBCF de la salud / PIB</c:v>
                </c:pt>
              </c:strCache>
            </c:strRef>
          </c:tx>
          <c:spPr>
            <a:ln>
              <a:solidFill>
                <a:srgbClr val="FF7878"/>
              </a:solidFill>
              <a:prstDash val="dash"/>
              <a:bevel/>
            </a:ln>
          </c:spPr>
          <c:marker>
            <c:spPr>
              <a:solidFill>
                <a:srgbClr val="FF7878"/>
              </a:solidFill>
              <a:ln>
                <a:solidFill>
                  <a:srgbClr val="FF7878"/>
                </a:solidFill>
                <a:prstDash val="dash"/>
              </a:ln>
            </c:spPr>
          </c:marker>
          <c:dLbls>
            <c:dLbl>
              <c:idx val="0"/>
              <c:layout>
                <c:manualLayout>
                  <c:x val="-1.4387363786734452E-2"/>
                  <c:y val="-3.183349558582606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71C-43EA-A182-A9CFACC1078F}"/>
                </c:ext>
                <c:ext xmlns:c15="http://schemas.microsoft.com/office/drawing/2012/chart" uri="{CE6537A1-D6FC-4f65-9D91-7224C49458BB}">
                  <c15:layout/>
                </c:ext>
              </c:extLst>
            </c:dLbl>
            <c:dLbl>
              <c:idx val="1"/>
              <c:layout>
                <c:manualLayout>
                  <c:x val="-1.3136288674844518E-2"/>
                  <c:y val="-2.938476515614705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71C-43EA-A182-A9CFACC1078F}"/>
                </c:ext>
                <c:ext xmlns:c15="http://schemas.microsoft.com/office/drawing/2012/chart" uri="{CE6537A1-D6FC-4f65-9D91-7224C49458BB}">
                  <c15:layout/>
                </c:ext>
              </c:extLst>
            </c:dLbl>
            <c:dLbl>
              <c:idx val="2"/>
              <c:layout>
                <c:manualLayout>
                  <c:x val="-1.2510751118899542E-2"/>
                  <c:y val="-2.693603472646813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1C-43EA-A182-A9CFACC1078F}"/>
                </c:ext>
                <c:ext xmlns:c15="http://schemas.microsoft.com/office/drawing/2012/chart" uri="{CE6537A1-D6FC-4f65-9D91-7224C49458BB}">
                  <c15:layout/>
                </c:ext>
              </c:extLst>
            </c:dLbl>
            <c:dLbl>
              <c:idx val="3"/>
              <c:layout>
                <c:manualLayout>
                  <c:x val="-1.3136288674844494E-2"/>
                  <c:y val="-2.938476515614705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71C-43EA-A182-A9CFACC1078F}"/>
                </c:ext>
                <c:ext xmlns:c15="http://schemas.microsoft.com/office/drawing/2012/chart" uri="{CE6537A1-D6FC-4f65-9D91-7224C49458BB}">
                  <c15:layout/>
                </c:ext>
              </c:extLst>
            </c:dLbl>
            <c:dLbl>
              <c:idx val="4"/>
              <c:layout>
                <c:manualLayout>
                  <c:x val="-1.3136288674844541E-2"/>
                  <c:y val="-2.938476515614705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71C-43EA-A182-A9CFACC1078F}"/>
                </c:ext>
                <c:ext xmlns:c15="http://schemas.microsoft.com/office/drawing/2012/chart" uri="{CE6537A1-D6FC-4f65-9D91-7224C49458BB}">
                  <c15:layout/>
                </c:ext>
              </c:extLst>
            </c:dLbl>
            <c:dLbl>
              <c:idx val="5"/>
              <c:layout>
                <c:manualLayout>
                  <c:x val="-1.2510751118899564E-2"/>
                  <c:y val="-2.938476515614705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71C-43EA-A182-A9CFACC1078F}"/>
                </c:ext>
                <c:ext xmlns:c15="http://schemas.microsoft.com/office/drawing/2012/chart" uri="{CE6537A1-D6FC-4f65-9D91-7224C49458BB}">
                  <c15:layout/>
                </c:ext>
              </c:extLst>
            </c:dLbl>
            <c:dLbl>
              <c:idx val="6"/>
              <c:layout>
                <c:manualLayout>
                  <c:x val="-1.3136288674844494E-2"/>
                  <c:y val="-2.938476515614705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71C-43EA-A182-A9CFACC1078F}"/>
                </c:ext>
                <c:ext xmlns:c15="http://schemas.microsoft.com/office/drawing/2012/chart" uri="{CE6537A1-D6FC-4f65-9D91-7224C49458BB}">
                  <c15:layout/>
                </c:ext>
              </c:extLst>
            </c:dLbl>
            <c:dLbl>
              <c:idx val="7"/>
              <c:layout>
                <c:manualLayout>
                  <c:x val="-1.3761826230789562E-2"/>
                  <c:y val="-3.67309564451839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71C-43EA-A182-A9CFACC1078F}"/>
                </c:ext>
                <c:ext xmlns:c15="http://schemas.microsoft.com/office/drawing/2012/chart" uri="{CE6537A1-D6FC-4f65-9D91-7224C49458BB}">
                  <c15:layout/>
                </c:ext>
              </c:extLst>
            </c:dLbl>
            <c:dLbl>
              <c:idx val="8"/>
              <c:layout>
                <c:manualLayout>
                  <c:x val="-1.3136288674844586E-2"/>
                  <c:y val="-2.693603472646813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71C-43EA-A182-A9CFACC1078F}"/>
                </c:ext>
                <c:ext xmlns:c15="http://schemas.microsoft.com/office/drawing/2012/chart" uri="{CE6537A1-D6FC-4f65-9D91-7224C49458BB}">
                  <c15:layout/>
                </c:ext>
              </c:extLst>
            </c:dLbl>
            <c:dLbl>
              <c:idx val="9"/>
              <c:layout>
                <c:manualLayout>
                  <c:x val="-1.376182623078947E-2"/>
                  <c:y val="-2.938476515614705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71C-43EA-A182-A9CFACC1078F}"/>
                </c:ext>
                <c:ext xmlns:c15="http://schemas.microsoft.com/office/drawing/2012/chart" uri="{CE6537A1-D6FC-4f65-9D91-7224C49458BB}">
                  <c15:layout/>
                </c:ext>
              </c:extLst>
            </c:dLbl>
            <c:dLbl>
              <c:idx val="10"/>
              <c:layout>
                <c:manualLayout>
                  <c:x val="-1.3136288674844494E-2"/>
                  <c:y val="-3.18334955858259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71C-43EA-A182-A9CFACC1078F}"/>
                </c:ext>
                <c:ext xmlns:c15="http://schemas.microsoft.com/office/drawing/2012/chart" uri="{CE6537A1-D6FC-4f65-9D91-7224C49458BB}">
                  <c15:layout/>
                </c:ext>
              </c:extLst>
            </c:dLbl>
            <c:dLbl>
              <c:idx val="11"/>
              <c:layout>
                <c:manualLayout>
                  <c:x val="-9.4021606753012001E-3"/>
                  <c:y val="-3.42309769076516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71C-43EA-A182-A9CFACC1078F}"/>
                </c:ext>
                <c:ext xmlns:c15="http://schemas.microsoft.com/office/drawing/2012/chart" uri="{CE6537A1-D6FC-4f65-9D91-7224C49458BB}">
                  <c15:layout/>
                </c:ext>
              </c:extLst>
            </c:dLbl>
            <c:dLbl>
              <c:idx val="12"/>
              <c:layout>
                <c:manualLayout>
                  <c:x val="-1.1889447629871281E-2"/>
                  <c:y val="-3.18591601429462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71C-43EA-A182-A9CFACC1078F}"/>
                </c:ext>
                <c:ext xmlns:c15="http://schemas.microsoft.com/office/drawing/2012/chart" uri="{CE6537A1-D6FC-4f65-9D91-7224C49458BB}">
                  <c15:layout/>
                </c:ext>
              </c:extLst>
            </c:dLbl>
            <c:dLbl>
              <c:idx val="13"/>
              <c:layout>
                <c:manualLayout>
                  <c:x val="-1.1885213562954727E-2"/>
                  <c:y val="-2.693603472646813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D71C-43EA-A182-A9CFACC1078F}"/>
                </c:ext>
                <c:ext xmlns:c15="http://schemas.microsoft.com/office/drawing/2012/chart" uri="{CE6537A1-D6FC-4f65-9D91-7224C49458BB}">
                  <c15:layout/>
                </c:ext>
              </c:extLst>
            </c:dLbl>
            <c:dLbl>
              <c:idx val="14"/>
              <c:layout>
                <c:manualLayout>
                  <c:x val="-1.1259676007009566E-2"/>
                  <c:y val="-3.18334955858259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D71C-43EA-A182-A9CFACC1078F}"/>
                </c:ext>
                <c:ext xmlns:c15="http://schemas.microsoft.com/office/drawing/2012/chart" uri="{CE6537A1-D6FC-4f65-9D91-7224C49458BB}">
                  <c15:layout/>
                </c:ext>
              </c:extLst>
            </c:dLbl>
            <c:dLbl>
              <c:idx val="15"/>
              <c:layout>
                <c:manualLayout>
                  <c:x val="0"/>
                  <c:y val="-2.873257121633613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5DF-4976-806D-BD9D34766CF9}"/>
                </c:ext>
                <c:ext xmlns:c15="http://schemas.microsoft.com/office/drawing/2012/chart" uri="{CE6537A1-D6FC-4f65-9D91-7224C49458BB}">
                  <c15:layout/>
                </c:ext>
              </c:extLst>
            </c:dLbl>
            <c:dLbl>
              <c:idx val="16"/>
              <c:layout>
                <c:manualLayout>
                  <c:x val="-5.320665178667937E-4"/>
                  <c:y val="-1.72070000166456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763-477E-A518-D3803B5717BC}"/>
                </c:ext>
                <c:ext xmlns:c15="http://schemas.microsoft.com/office/drawing/2012/chart" uri="{CE6537A1-D6FC-4f65-9D91-7224C49458BB}">
                  <c15:layout/>
                </c:ext>
              </c:extLst>
            </c:dLbl>
            <c:numFmt formatCode="0.0%" sourceLinked="0"/>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'1.3_FBKF PUB Y PRIV'!$C$26:$S$26</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'1.3_FBKF PUB Y PRIV'!$C$28:$T$28</c:f>
              <c:numCache>
                <c:formatCode>0.0%</c:formatCode>
                <c:ptCount val="18"/>
                <c:pt idx="0">
                  <c:v>3.9764907933655114E-3</c:v>
                </c:pt>
                <c:pt idx="1">
                  <c:v>4.0063339150473365E-3</c:v>
                </c:pt>
                <c:pt idx="2">
                  <c:v>5.8341148878382964E-3</c:v>
                </c:pt>
                <c:pt idx="3">
                  <c:v>5.5989663825924806E-3</c:v>
                </c:pt>
                <c:pt idx="4">
                  <c:v>6.2586147471405543E-3</c:v>
                </c:pt>
                <c:pt idx="5">
                  <c:v>6.3021108736385483E-3</c:v>
                </c:pt>
                <c:pt idx="6">
                  <c:v>6.6365514834343282E-3</c:v>
                </c:pt>
                <c:pt idx="7">
                  <c:v>6.0024848859437626E-3</c:v>
                </c:pt>
                <c:pt idx="8">
                  <c:v>7.181104631512723E-3</c:v>
                </c:pt>
                <c:pt idx="9">
                  <c:v>7.7078422715473006E-3</c:v>
                </c:pt>
                <c:pt idx="10">
                  <c:v>9.3925683250384723E-3</c:v>
                </c:pt>
                <c:pt idx="11">
                  <c:v>4.8029027746183742E-3</c:v>
                </c:pt>
                <c:pt idx="12">
                  <c:v>4.2838834925108156E-3</c:v>
                </c:pt>
                <c:pt idx="13">
                  <c:v>3.1879152153142768E-3</c:v>
                </c:pt>
                <c:pt idx="14">
                  <c:v>3.35404092033861E-3</c:v>
                </c:pt>
                <c:pt idx="15">
                  <c:v>4.5064491119635028E-3</c:v>
                </c:pt>
                <c:pt idx="16">
                  <c:v>3.5725754361494726E-3</c:v>
                </c:pt>
                <c:pt idx="17">
                  <c:v>3.2302749344651732E-3</c:v>
                </c:pt>
              </c:numCache>
            </c:numRef>
          </c:val>
          <c:smooth val="0"/>
          <c:extLst xmlns:c16r2="http://schemas.microsoft.com/office/drawing/2015/06/chart">
            <c:ext xmlns:c16="http://schemas.microsoft.com/office/drawing/2014/chart" uri="{C3380CC4-5D6E-409C-BE32-E72D297353CC}">
              <c16:uniqueId val="{00000000-9A44-4456-AAA9-E71CBDAB9F3B}"/>
            </c:ext>
          </c:extLst>
        </c:ser>
        <c:dLbls>
          <c:showLegendKey val="0"/>
          <c:showVal val="0"/>
          <c:showCatName val="0"/>
          <c:showSerName val="0"/>
          <c:showPercent val="0"/>
          <c:showBubbleSize val="0"/>
        </c:dLbls>
        <c:marker val="1"/>
        <c:smooth val="0"/>
        <c:axId val="-140899984"/>
        <c:axId val="-140893456"/>
      </c:lineChart>
      <c:catAx>
        <c:axId val="-140902704"/>
        <c:scaling>
          <c:orientation val="minMax"/>
        </c:scaling>
        <c:delete val="0"/>
        <c:axPos val="b"/>
        <c:numFmt formatCode="General" sourceLinked="1"/>
        <c:majorTickMark val="out"/>
        <c:minorTickMark val="none"/>
        <c:tickLblPos val="nextTo"/>
        <c:crossAx val="-140905424"/>
        <c:crosses val="autoZero"/>
        <c:auto val="1"/>
        <c:lblAlgn val="ctr"/>
        <c:lblOffset val="100"/>
        <c:noMultiLvlLbl val="0"/>
      </c:catAx>
      <c:valAx>
        <c:axId val="-140905424"/>
        <c:scaling>
          <c:orientation val="minMax"/>
          <c:min val="0"/>
        </c:scaling>
        <c:delete val="0"/>
        <c:axPos val="l"/>
        <c:numFmt formatCode="_ * #,##0_ ;_ * \-#,##0_ ;_ * &quot;-&quot;??_ ;_ @_ " sourceLinked="1"/>
        <c:majorTickMark val="out"/>
        <c:minorTickMark val="none"/>
        <c:tickLblPos val="nextTo"/>
        <c:spPr>
          <a:ln>
            <a:solidFill>
              <a:schemeClr val="bg1"/>
            </a:solidFill>
          </a:ln>
        </c:spPr>
        <c:txPr>
          <a:bodyPr/>
          <a:lstStyle/>
          <a:p>
            <a:pPr>
              <a:defRPr sz="400">
                <a:solidFill>
                  <a:schemeClr val="bg1"/>
                </a:solidFill>
              </a:defRPr>
            </a:pPr>
            <a:endParaRPr lang="es-EC"/>
          </a:p>
        </c:txPr>
        <c:crossAx val="-140902704"/>
        <c:crosses val="autoZero"/>
        <c:crossBetween val="between"/>
      </c:valAx>
      <c:valAx>
        <c:axId val="-140893456"/>
        <c:scaling>
          <c:orientation val="minMax"/>
          <c:max val="1.1000000000000003E-2"/>
          <c:min val="-8.0000000000000019E-3"/>
        </c:scaling>
        <c:delete val="0"/>
        <c:axPos val="r"/>
        <c:numFmt formatCode="0.0%" sourceLinked="1"/>
        <c:majorTickMark val="out"/>
        <c:minorTickMark val="none"/>
        <c:tickLblPos val="nextTo"/>
        <c:spPr>
          <a:ln>
            <a:solidFill>
              <a:schemeClr val="bg1"/>
            </a:solidFill>
          </a:ln>
        </c:spPr>
        <c:txPr>
          <a:bodyPr/>
          <a:lstStyle/>
          <a:p>
            <a:pPr>
              <a:defRPr sz="400">
                <a:solidFill>
                  <a:schemeClr val="bg1"/>
                </a:solidFill>
              </a:defRPr>
            </a:pPr>
            <a:endParaRPr lang="es-EC"/>
          </a:p>
        </c:txPr>
        <c:crossAx val="-140899984"/>
        <c:crosses val="max"/>
        <c:crossBetween val="between"/>
      </c:valAx>
      <c:catAx>
        <c:axId val="-140899984"/>
        <c:scaling>
          <c:orientation val="minMax"/>
        </c:scaling>
        <c:delete val="1"/>
        <c:axPos val="t"/>
        <c:numFmt formatCode="General" sourceLinked="1"/>
        <c:majorTickMark val="out"/>
        <c:minorTickMark val="none"/>
        <c:tickLblPos val="nextTo"/>
        <c:crossAx val="-140893456"/>
        <c:crosses val="max"/>
        <c:auto val="1"/>
        <c:lblAlgn val="ctr"/>
        <c:lblOffset val="100"/>
        <c:noMultiLvlLbl val="0"/>
      </c:catAx>
    </c:plotArea>
    <c:legend>
      <c:legendPos val="r"/>
      <c:layout>
        <c:manualLayout>
          <c:xMode val="edge"/>
          <c:yMode val="edge"/>
          <c:x val="0.3479661745919822"/>
          <c:y val="0.91924392626092588"/>
          <c:w val="0.30113117217448493"/>
          <c:h val="6.0452242255437709E-2"/>
        </c:manualLayout>
      </c:layout>
      <c:overlay val="0"/>
      <c:txPr>
        <a:bodyPr/>
        <a:lstStyle/>
        <a:p>
          <a:pPr>
            <a:defRPr>
              <a:solidFill>
                <a:srgbClr val="64647C"/>
              </a:solidFill>
            </a:defRPr>
          </a:pPr>
          <a:endParaRPr lang="es-EC"/>
        </a:p>
      </c:txPr>
    </c:legend>
    <c:plotVisOnly val="1"/>
    <c:dispBlanksAs val="gap"/>
    <c:showDLblsOverMax val="0"/>
  </c:chart>
  <c:spPr>
    <a:ln>
      <a:noFill/>
    </a:ln>
  </c:spPr>
  <c:txPr>
    <a:bodyPr/>
    <a:lstStyle/>
    <a:p>
      <a:pPr>
        <a:defRPr sz="1100">
          <a:solidFill>
            <a:srgbClr val="5A5A72"/>
          </a:solidFill>
          <a:latin typeface="Century Gothic" panose="020B0502020202020204" pitchFamily="34" charset="0"/>
        </a:defRPr>
      </a:pPr>
      <a:endParaRPr lang="es-EC"/>
    </a:p>
  </c:tx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'3.2.1_EROG PUB SHA'!$B$14</c:f>
              <c:strCache>
                <c:ptCount val="1"/>
                <c:pt idx="0">
                  <c:v>Consultorios  médicos</c:v>
                </c:pt>
              </c:strCache>
            </c:strRef>
          </c:tx>
          <c:spPr>
            <a:solidFill>
              <a:srgbClr val="4BACC6"/>
            </a:solidFill>
            <a:ln>
              <a:solidFill>
                <a:srgbClr val="31859C"/>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'3.2.1_EROG PUB SHA'!$C$14:$T$14</c:f>
              <c:numCache>
                <c:formatCode>_(* #,##0_);_(* \(#,##0\);_(* "-"??_);_(@_)</c:formatCode>
                <c:ptCount val="18"/>
                <c:pt idx="0">
                  <c:v>14812</c:v>
                </c:pt>
                <c:pt idx="1">
                  <c:v>16848</c:v>
                </c:pt>
                <c:pt idx="2">
                  <c:v>18160</c:v>
                </c:pt>
                <c:pt idx="3">
                  <c:v>20256</c:v>
                </c:pt>
                <c:pt idx="4">
                  <c:v>21110</c:v>
                </c:pt>
                <c:pt idx="5">
                  <c:v>22571</c:v>
                </c:pt>
                <c:pt idx="6">
                  <c:v>25379</c:v>
                </c:pt>
                <c:pt idx="7">
                  <c:v>27321</c:v>
                </c:pt>
                <c:pt idx="8">
                  <c:v>30447</c:v>
                </c:pt>
                <c:pt idx="9">
                  <c:v>28895</c:v>
                </c:pt>
                <c:pt idx="10">
                  <c:v>36365</c:v>
                </c:pt>
                <c:pt idx="11">
                  <c:v>22938</c:v>
                </c:pt>
                <c:pt idx="12">
                  <c:v>27004</c:v>
                </c:pt>
                <c:pt idx="13">
                  <c:v>20751</c:v>
                </c:pt>
                <c:pt idx="14">
                  <c:v>20136</c:v>
                </c:pt>
                <c:pt idx="15">
                  <c:v>20734</c:v>
                </c:pt>
                <c:pt idx="16">
                  <c:v>21259</c:v>
                </c:pt>
                <c:pt idx="17">
                  <c:v>21350</c:v>
                </c:pt>
              </c:numCache>
            </c:numRef>
          </c:val>
          <c:extLst xmlns:c16r2="http://schemas.microsoft.com/office/drawing/2015/06/chart">
            <c:ext xmlns:c16="http://schemas.microsoft.com/office/drawing/2014/chart" uri="{C3380CC4-5D6E-409C-BE32-E72D297353CC}">
              <c16:uniqueId val="{00000000-B9E2-4607-A19D-6DD6F196B0F7}"/>
            </c:ext>
          </c:extLst>
        </c:ser>
        <c:ser>
          <c:idx val="1"/>
          <c:order val="1"/>
          <c:tx>
            <c:strRef>
              <c:f>'3.2.1_EROG PUB SHA'!$B$15</c:f>
              <c:strCache>
                <c:ptCount val="1"/>
                <c:pt idx="0">
                  <c:v>Centros  de salud ambulatoria</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'3.2.1_EROG PUB SHA'!$C$15:$T$15</c:f>
              <c:numCache>
                <c:formatCode>_(* #,##0_);_(* \(#,##0\);_(* "-"??_);_(@_)</c:formatCode>
                <c:ptCount val="18"/>
                <c:pt idx="0">
                  <c:v>287398</c:v>
                </c:pt>
                <c:pt idx="1">
                  <c:v>368125</c:v>
                </c:pt>
                <c:pt idx="2">
                  <c:v>409750</c:v>
                </c:pt>
                <c:pt idx="3">
                  <c:v>578625</c:v>
                </c:pt>
                <c:pt idx="4">
                  <c:v>691384</c:v>
                </c:pt>
                <c:pt idx="5">
                  <c:v>931144</c:v>
                </c:pt>
                <c:pt idx="6">
                  <c:v>1113437</c:v>
                </c:pt>
                <c:pt idx="7">
                  <c:v>1120507</c:v>
                </c:pt>
                <c:pt idx="8">
                  <c:v>1483965</c:v>
                </c:pt>
                <c:pt idx="9">
                  <c:v>1484202</c:v>
                </c:pt>
                <c:pt idx="10">
                  <c:v>1748456</c:v>
                </c:pt>
                <c:pt idx="11">
                  <c:v>1668948</c:v>
                </c:pt>
                <c:pt idx="12">
                  <c:v>1672700</c:v>
                </c:pt>
                <c:pt idx="13">
                  <c:v>1701126</c:v>
                </c:pt>
                <c:pt idx="14">
                  <c:v>1920346</c:v>
                </c:pt>
                <c:pt idx="15">
                  <c:v>2028920</c:v>
                </c:pt>
                <c:pt idx="16">
                  <c:v>2094945</c:v>
                </c:pt>
                <c:pt idx="17">
                  <c:v>2230109</c:v>
                </c:pt>
              </c:numCache>
            </c:numRef>
          </c:val>
          <c:extLst xmlns:c16r2="http://schemas.microsoft.com/office/drawing/2015/06/chart">
            <c:ext xmlns:c16="http://schemas.microsoft.com/office/drawing/2014/chart" uri="{C3380CC4-5D6E-409C-BE32-E72D297353CC}">
              <c16:uniqueId val="{00000001-B9E2-4607-A19D-6DD6F196B0F7}"/>
            </c:ext>
          </c:extLst>
        </c:ser>
        <c:dLbls>
          <c:dLblPos val="outEnd"/>
          <c:showLegendKey val="0"/>
          <c:showVal val="1"/>
          <c:showCatName val="0"/>
          <c:showSerName val="0"/>
          <c:showPercent val="0"/>
          <c:showBubbleSize val="0"/>
        </c:dLbls>
        <c:gapWidth val="100"/>
        <c:axId val="-312617344"/>
        <c:axId val="-312615168"/>
      </c:barChart>
      <c:catAx>
        <c:axId val="-312617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312615168"/>
        <c:crosses val="autoZero"/>
        <c:auto val="1"/>
        <c:lblAlgn val="ctr"/>
        <c:lblOffset val="100"/>
        <c:noMultiLvlLbl val="0"/>
      </c:catAx>
      <c:valAx>
        <c:axId val="-312615168"/>
        <c:scaling>
          <c:orientation val="minMax"/>
        </c:scaling>
        <c:delete val="1"/>
        <c:axPos val="l"/>
        <c:numFmt formatCode="_(* #,##0_);_(* \(#,##0\);_(* &quot;-&quot;??_);_(@_)" sourceLinked="1"/>
        <c:majorTickMark val="none"/>
        <c:minorTickMark val="none"/>
        <c:tickLblPos val="nextTo"/>
        <c:crossAx val="-312617344"/>
        <c:crosses val="autoZero"/>
        <c:crossBetween val="between"/>
      </c:valAx>
      <c:spPr>
        <a:noFill/>
        <a:ln>
          <a:noFill/>
        </a:ln>
        <a:effectLst/>
      </c:spPr>
    </c:plotArea>
    <c:legend>
      <c:legendPos val="b"/>
      <c:layout>
        <c:manualLayout>
          <c:xMode val="edge"/>
          <c:yMode val="edge"/>
          <c:x val="0.33649496214338337"/>
          <c:y val="0.93062795275590549"/>
          <c:w val="0.32139129757688251"/>
          <c:h val="5.2705380577427824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050">
          <a:solidFill>
            <a:schemeClr val="tx1">
              <a:lumMod val="65000"/>
              <a:lumOff val="35000"/>
            </a:schemeClr>
          </a:solidFill>
          <a:latin typeface="Century Gothic" panose="020B0502020202020204" pitchFamily="34" charset="0"/>
        </a:defRPr>
      </a:pPr>
      <a:endParaRPr lang="es-EC"/>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'3.2.1_EROG PUB SHA'!$B$15</c:f>
              <c:strCache>
                <c:ptCount val="1"/>
                <c:pt idx="0">
                  <c:v>Centros  de salud ambulatoria</c:v>
                </c:pt>
              </c:strCache>
            </c:strRef>
          </c:tx>
          <c:spPr>
            <a:solidFill>
              <a:srgbClr val="4BACC6"/>
            </a:solidFill>
            <a:ln>
              <a:solidFill>
                <a:srgbClr val="31859C"/>
              </a:solidFill>
            </a:ln>
            <a:effectLst/>
          </c:spPr>
          <c:invertIfNegative val="0"/>
          <c:dLbls>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SHA'!$C$8:$R$8</c:f>
              <c:numCache>
                <c:formatCode>General</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'3.2.1_EROG PUB SHA'!$C$15:$R$15</c:f>
              <c:numCache>
                <c:formatCode>_(* #,##0_);_(* \(#,##0\);_(* "-"??_);_(@_)</c:formatCode>
                <c:ptCount val="16"/>
                <c:pt idx="0">
                  <c:v>287398</c:v>
                </c:pt>
                <c:pt idx="1">
                  <c:v>368125</c:v>
                </c:pt>
                <c:pt idx="2">
                  <c:v>409750</c:v>
                </c:pt>
                <c:pt idx="3">
                  <c:v>578625</c:v>
                </c:pt>
                <c:pt idx="4">
                  <c:v>691384</c:v>
                </c:pt>
                <c:pt idx="5">
                  <c:v>931144</c:v>
                </c:pt>
                <c:pt idx="6">
                  <c:v>1113437</c:v>
                </c:pt>
                <c:pt idx="7">
                  <c:v>1120507</c:v>
                </c:pt>
                <c:pt idx="8">
                  <c:v>1483965</c:v>
                </c:pt>
                <c:pt idx="9">
                  <c:v>1484202</c:v>
                </c:pt>
                <c:pt idx="10">
                  <c:v>1748456</c:v>
                </c:pt>
                <c:pt idx="11">
                  <c:v>1668948</c:v>
                </c:pt>
                <c:pt idx="12">
                  <c:v>1672700</c:v>
                </c:pt>
                <c:pt idx="13">
                  <c:v>1701126</c:v>
                </c:pt>
                <c:pt idx="14">
                  <c:v>1920346</c:v>
                </c:pt>
                <c:pt idx="15">
                  <c:v>2028920</c:v>
                </c:pt>
              </c:numCache>
            </c:numRef>
          </c:val>
          <c:extLst xmlns:c16r2="http://schemas.microsoft.com/office/drawing/2015/06/chart">
            <c:ext xmlns:c16="http://schemas.microsoft.com/office/drawing/2014/chart" uri="{C3380CC4-5D6E-409C-BE32-E72D297353CC}">
              <c16:uniqueId val="{00000000-1DE1-43B9-89EA-66848FA54B07}"/>
            </c:ext>
          </c:extLst>
        </c:ser>
        <c:ser>
          <c:idx val="1"/>
          <c:order val="1"/>
          <c:tx>
            <c:strRef>
              <c:f>'3.2.1_EROG PUB SHA'!$B$16</c:f>
              <c:strCache>
                <c:ptCount val="1"/>
                <c:pt idx="0">
                  <c:v>Proveedores de atención preventiva</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SHA'!$C$8:$R$8</c:f>
              <c:numCache>
                <c:formatCode>General</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'3.2.1_EROG PUB SHA'!$C$16:$R$16</c:f>
              <c:numCache>
                <c:formatCode>_(* #,##0_);_(* \(#,##0\);_(* "-"??_);_(@_)</c:formatCode>
                <c:ptCount val="16"/>
                <c:pt idx="0">
                  <c:v>39503</c:v>
                </c:pt>
                <c:pt idx="1">
                  <c:v>33516</c:v>
                </c:pt>
                <c:pt idx="2">
                  <c:v>42146</c:v>
                </c:pt>
                <c:pt idx="3">
                  <c:v>43801</c:v>
                </c:pt>
                <c:pt idx="4">
                  <c:v>53426</c:v>
                </c:pt>
                <c:pt idx="5">
                  <c:v>60165</c:v>
                </c:pt>
                <c:pt idx="6">
                  <c:v>102185</c:v>
                </c:pt>
                <c:pt idx="7">
                  <c:v>70123</c:v>
                </c:pt>
                <c:pt idx="8">
                  <c:v>54930</c:v>
                </c:pt>
                <c:pt idx="9">
                  <c:v>29477</c:v>
                </c:pt>
                <c:pt idx="10">
                  <c:v>29359</c:v>
                </c:pt>
                <c:pt idx="11">
                  <c:v>30508</c:v>
                </c:pt>
                <c:pt idx="12">
                  <c:v>27109</c:v>
                </c:pt>
                <c:pt idx="13">
                  <c:v>48684</c:v>
                </c:pt>
                <c:pt idx="14">
                  <c:v>368139</c:v>
                </c:pt>
                <c:pt idx="15">
                  <c:v>70823</c:v>
                </c:pt>
              </c:numCache>
            </c:numRef>
          </c:val>
          <c:extLst xmlns:c16r2="http://schemas.microsoft.com/office/drawing/2015/06/chart">
            <c:ext xmlns:c16="http://schemas.microsoft.com/office/drawing/2014/chart" uri="{C3380CC4-5D6E-409C-BE32-E72D297353CC}">
              <c16:uniqueId val="{00000001-1DE1-43B9-89EA-66848FA54B07}"/>
            </c:ext>
          </c:extLst>
        </c:ser>
        <c:ser>
          <c:idx val="2"/>
          <c:order val="2"/>
          <c:tx>
            <c:strRef>
              <c:f>'3.2.1_EROG PUB SHA'!$B$17</c:f>
              <c:strCache>
                <c:ptCount val="1"/>
                <c:pt idx="0">
                  <c:v>Agencias gubernamentales de administración del sistema de salud</c:v>
                </c:pt>
              </c:strCache>
            </c:strRef>
          </c:tx>
          <c:spPr>
            <a:solidFill>
              <a:srgbClr val="FE9B5E"/>
            </a:solidFill>
            <a:ln>
              <a:solidFill>
                <a:srgbClr val="ED7D3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SHA'!$C$8:$R$8</c:f>
              <c:numCache>
                <c:formatCode>General</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'3.2.1_EROG PUB SHA'!$C$17:$R$17</c:f>
              <c:numCache>
                <c:formatCode>_(* #,##0_);_(* \(#,##0\);_(* "-"??_);_(@_)</c:formatCode>
                <c:ptCount val="16"/>
                <c:pt idx="0">
                  <c:v>233331</c:v>
                </c:pt>
                <c:pt idx="1">
                  <c:v>287380</c:v>
                </c:pt>
                <c:pt idx="2">
                  <c:v>262821</c:v>
                </c:pt>
                <c:pt idx="3">
                  <c:v>289871</c:v>
                </c:pt>
                <c:pt idx="4">
                  <c:v>377617</c:v>
                </c:pt>
                <c:pt idx="5">
                  <c:v>455314</c:v>
                </c:pt>
                <c:pt idx="6">
                  <c:v>614141</c:v>
                </c:pt>
                <c:pt idx="7">
                  <c:v>568189</c:v>
                </c:pt>
                <c:pt idx="8">
                  <c:v>544833</c:v>
                </c:pt>
                <c:pt idx="9">
                  <c:v>536788</c:v>
                </c:pt>
                <c:pt idx="10">
                  <c:v>648375</c:v>
                </c:pt>
                <c:pt idx="11">
                  <c:v>522686</c:v>
                </c:pt>
                <c:pt idx="12">
                  <c:v>340438</c:v>
                </c:pt>
                <c:pt idx="13">
                  <c:v>247175</c:v>
                </c:pt>
                <c:pt idx="14">
                  <c:v>255704</c:v>
                </c:pt>
                <c:pt idx="15">
                  <c:v>371114</c:v>
                </c:pt>
              </c:numCache>
            </c:numRef>
          </c:val>
          <c:extLst xmlns:c16r2="http://schemas.microsoft.com/office/drawing/2015/06/chart">
            <c:ext xmlns:c16="http://schemas.microsoft.com/office/drawing/2014/chart" uri="{C3380CC4-5D6E-409C-BE32-E72D297353CC}">
              <c16:uniqueId val="{00000002-1DE1-43B9-89EA-66848FA54B07}"/>
            </c:ext>
          </c:extLst>
        </c:ser>
        <c:dLbls>
          <c:dLblPos val="outEnd"/>
          <c:showLegendKey val="0"/>
          <c:showVal val="1"/>
          <c:showCatName val="0"/>
          <c:showSerName val="0"/>
          <c:showPercent val="0"/>
          <c:showBubbleSize val="0"/>
        </c:dLbls>
        <c:gapWidth val="100"/>
        <c:axId val="-312616800"/>
        <c:axId val="-312626592"/>
      </c:barChart>
      <c:catAx>
        <c:axId val="-312616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312626592"/>
        <c:crosses val="autoZero"/>
        <c:auto val="1"/>
        <c:lblAlgn val="ctr"/>
        <c:lblOffset val="100"/>
        <c:noMultiLvlLbl val="0"/>
      </c:catAx>
      <c:valAx>
        <c:axId val="-312626592"/>
        <c:scaling>
          <c:orientation val="minMax"/>
        </c:scaling>
        <c:delete val="1"/>
        <c:axPos val="l"/>
        <c:numFmt formatCode="_(* #,##0_);_(* \(#,##0\);_(* &quot;-&quot;??_);_(@_)" sourceLinked="1"/>
        <c:majorTickMark val="none"/>
        <c:minorTickMark val="none"/>
        <c:tickLblPos val="nextTo"/>
        <c:crossAx val="-3126168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solidFill>
            <a:schemeClr val="tx1">
              <a:lumMod val="65000"/>
              <a:lumOff val="35000"/>
            </a:schemeClr>
          </a:solidFill>
          <a:latin typeface="Century Gothic" panose="020B0502020202020204" pitchFamily="34" charset="0"/>
        </a:defRPr>
      </a:pPr>
      <a:endParaRPr lang="es-EC"/>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'3.2.1_EROG PUB SHA'!$B$13</c:f>
              <c:strCache>
                <c:ptCount val="1"/>
                <c:pt idx="0">
                  <c:v>Atención de larga duración residencial</c:v>
                </c:pt>
              </c:strCache>
            </c:strRef>
          </c:tx>
          <c:spPr>
            <a:solidFill>
              <a:srgbClr val="DAEEF3"/>
            </a:solidFill>
            <a:ln>
              <a:solidFill>
                <a:srgbClr val="268C8A"/>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'3.2.1_EROG PUB SHA'!$C$13:$T$13</c:f>
              <c:numCache>
                <c:formatCode>_(* #,##0_);_(* \(#,##0\);_(* "-"??_);_(@_)</c:formatCode>
                <c:ptCount val="18"/>
                <c:pt idx="0">
                  <c:v>1391</c:v>
                </c:pt>
                <c:pt idx="1">
                  <c:v>1812</c:v>
                </c:pt>
                <c:pt idx="2">
                  <c:v>1867</c:v>
                </c:pt>
                <c:pt idx="3">
                  <c:v>2202</c:v>
                </c:pt>
                <c:pt idx="4">
                  <c:v>2257</c:v>
                </c:pt>
                <c:pt idx="5">
                  <c:v>2775</c:v>
                </c:pt>
                <c:pt idx="6">
                  <c:v>2735</c:v>
                </c:pt>
                <c:pt idx="7">
                  <c:v>2196</c:v>
                </c:pt>
                <c:pt idx="8">
                  <c:v>1455</c:v>
                </c:pt>
                <c:pt idx="9">
                  <c:v>1207</c:v>
                </c:pt>
                <c:pt idx="10">
                  <c:v>0</c:v>
                </c:pt>
                <c:pt idx="11">
                  <c:v>0</c:v>
                </c:pt>
                <c:pt idx="12">
                  <c:v>0</c:v>
                </c:pt>
                <c:pt idx="13">
                  <c:v>0</c:v>
                </c:pt>
                <c:pt idx="14">
                  <c:v>0</c:v>
                </c:pt>
                <c:pt idx="15">
                  <c:v>0</c:v>
                </c:pt>
                <c:pt idx="16">
                  <c:v>0</c:v>
                </c:pt>
                <c:pt idx="17">
                  <c:v>0</c:v>
                </c:pt>
              </c:numCache>
            </c:numRef>
          </c:val>
          <c:extLst xmlns:c16r2="http://schemas.microsoft.com/office/drawing/2015/06/chart">
            <c:ext xmlns:c16="http://schemas.microsoft.com/office/drawing/2014/chart" uri="{C3380CC4-5D6E-409C-BE32-E72D297353CC}">
              <c16:uniqueId val="{00000000-5592-4B86-BBF1-F58CC9FAB742}"/>
            </c:ext>
          </c:extLst>
        </c:ser>
        <c:ser>
          <c:idx val="1"/>
          <c:order val="1"/>
          <c:tx>
            <c:strRef>
              <c:f>'3.2.1_EROG PUB SHA'!$B$16</c:f>
              <c:strCache>
                <c:ptCount val="1"/>
                <c:pt idx="0">
                  <c:v>Proveedores de atención preventiva</c:v>
                </c:pt>
              </c:strCache>
            </c:strRef>
          </c:tx>
          <c:spPr>
            <a:solidFill>
              <a:srgbClr val="4BACC6"/>
            </a:solidFill>
            <a:ln>
              <a:solidFill>
                <a:srgbClr val="268C8A"/>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'3.2.1_EROG PUB SHA'!$C$16:$T$16</c:f>
              <c:numCache>
                <c:formatCode>_(* #,##0_);_(* \(#,##0\);_(* "-"??_);_(@_)</c:formatCode>
                <c:ptCount val="18"/>
                <c:pt idx="0">
                  <c:v>39503</c:v>
                </c:pt>
                <c:pt idx="1">
                  <c:v>33516</c:v>
                </c:pt>
                <c:pt idx="2">
                  <c:v>42146</c:v>
                </c:pt>
                <c:pt idx="3">
                  <c:v>43801</c:v>
                </c:pt>
                <c:pt idx="4">
                  <c:v>53426</c:v>
                </c:pt>
                <c:pt idx="5">
                  <c:v>60165</c:v>
                </c:pt>
                <c:pt idx="6">
                  <c:v>102185</c:v>
                </c:pt>
                <c:pt idx="7">
                  <c:v>70123</c:v>
                </c:pt>
                <c:pt idx="8">
                  <c:v>54930</c:v>
                </c:pt>
                <c:pt idx="9">
                  <c:v>29477</c:v>
                </c:pt>
                <c:pt idx="10">
                  <c:v>29359</c:v>
                </c:pt>
                <c:pt idx="11">
                  <c:v>30508</c:v>
                </c:pt>
                <c:pt idx="12">
                  <c:v>27109</c:v>
                </c:pt>
                <c:pt idx="13">
                  <c:v>48684</c:v>
                </c:pt>
                <c:pt idx="14">
                  <c:v>368139</c:v>
                </c:pt>
                <c:pt idx="15">
                  <c:v>70823</c:v>
                </c:pt>
                <c:pt idx="16">
                  <c:v>24533</c:v>
                </c:pt>
                <c:pt idx="17">
                  <c:v>23771</c:v>
                </c:pt>
              </c:numCache>
            </c:numRef>
          </c:val>
          <c:extLst xmlns:c16r2="http://schemas.microsoft.com/office/drawing/2015/06/chart">
            <c:ext xmlns:c16="http://schemas.microsoft.com/office/drawing/2014/chart" uri="{C3380CC4-5D6E-409C-BE32-E72D297353CC}">
              <c16:uniqueId val="{00000001-5592-4B86-BBF1-F58CC9FAB742}"/>
            </c:ext>
          </c:extLst>
        </c:ser>
        <c:ser>
          <c:idx val="2"/>
          <c:order val="2"/>
          <c:tx>
            <c:strRef>
              <c:f>'3.2.1_EROG PUB SHA'!$B$17</c:f>
              <c:strCache>
                <c:ptCount val="1"/>
                <c:pt idx="0">
                  <c:v>Agencias gubernamentales de administración del sistema de salud</c:v>
                </c:pt>
              </c:strCache>
            </c:strRef>
          </c:tx>
          <c:spPr>
            <a:solidFill>
              <a:schemeClr val="accent3">
                <a:lumMod val="20000"/>
                <a:lumOff val="80000"/>
              </a:schemeClr>
            </a:solidFill>
            <a:ln>
              <a:solidFill>
                <a:schemeClr val="accent3">
                  <a:lumMod val="75000"/>
                </a:schemeClr>
              </a:solidFill>
            </a:ln>
            <a:effectLst/>
          </c:spPr>
          <c:invertIfNegative val="0"/>
          <c:dLbls>
            <c:dLbl>
              <c:idx val="3"/>
              <c:layout>
                <c:manualLayout>
                  <c:x val="-1.2486064396926742E-3"/>
                  <c:y val="-2.500000000000000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592-4B86-BBF1-F58CC9FAB742}"/>
                </c:ext>
                <c:ext xmlns:c15="http://schemas.microsoft.com/office/drawing/2012/chart" uri="{CE6537A1-D6FC-4f65-9D91-7224C49458BB}"/>
              </c:extLst>
            </c:dLbl>
            <c:dLbl>
              <c:idx val="8"/>
              <c:layout>
                <c:manualLayout>
                  <c:x val="-1.4358974056465228E-2"/>
                  <c:y val="1.38888888888887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592-4B86-BBF1-F58CC9FAB742}"/>
                </c:ext>
                <c:ext xmlns:c15="http://schemas.microsoft.com/office/drawing/2012/chart" uri="{CE6537A1-D6FC-4f65-9D91-7224C49458BB}"/>
              </c:extLst>
            </c:dLbl>
            <c:dLbl>
              <c:idx val="12"/>
              <c:layout>
                <c:manualLayout>
                  <c:x val="-6.2430321984640583E-4"/>
                  <c:y val="-1.38888888888888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5592-4B86-BBF1-F58CC9FAB74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'3.2.1_EROG PUB SHA'!$C$17:$T$17</c:f>
              <c:numCache>
                <c:formatCode>_(* #,##0_);_(* \(#,##0\);_(* "-"??_);_(@_)</c:formatCode>
                <c:ptCount val="18"/>
                <c:pt idx="0">
                  <c:v>233331</c:v>
                </c:pt>
                <c:pt idx="1">
                  <c:v>287380</c:v>
                </c:pt>
                <c:pt idx="2">
                  <c:v>262821</c:v>
                </c:pt>
                <c:pt idx="3">
                  <c:v>289871</c:v>
                </c:pt>
                <c:pt idx="4">
                  <c:v>377617</c:v>
                </c:pt>
                <c:pt idx="5">
                  <c:v>455314</c:v>
                </c:pt>
                <c:pt idx="6">
                  <c:v>614141</c:v>
                </c:pt>
                <c:pt idx="7">
                  <c:v>568189</c:v>
                </c:pt>
                <c:pt idx="8">
                  <c:v>544833</c:v>
                </c:pt>
                <c:pt idx="9">
                  <c:v>536788</c:v>
                </c:pt>
                <c:pt idx="10">
                  <c:v>648375</c:v>
                </c:pt>
                <c:pt idx="11">
                  <c:v>522686</c:v>
                </c:pt>
                <c:pt idx="12">
                  <c:v>340438</c:v>
                </c:pt>
                <c:pt idx="13">
                  <c:v>247175</c:v>
                </c:pt>
                <c:pt idx="14">
                  <c:v>255704</c:v>
                </c:pt>
                <c:pt idx="15">
                  <c:v>371114</c:v>
                </c:pt>
                <c:pt idx="16">
                  <c:v>326709</c:v>
                </c:pt>
                <c:pt idx="17">
                  <c:v>178668</c:v>
                </c:pt>
              </c:numCache>
            </c:numRef>
          </c:val>
          <c:extLst xmlns:c16r2="http://schemas.microsoft.com/office/drawing/2015/06/chart">
            <c:ext xmlns:c16="http://schemas.microsoft.com/office/drawing/2014/chart" uri="{C3380CC4-5D6E-409C-BE32-E72D297353CC}">
              <c16:uniqueId val="{00000005-5592-4B86-BBF1-F58CC9FAB742}"/>
            </c:ext>
          </c:extLst>
        </c:ser>
        <c:ser>
          <c:idx val="3"/>
          <c:order val="3"/>
          <c:tx>
            <c:strRef>
              <c:f>'3.2.1_EROG PUB SHA'!$B$18</c:f>
              <c:strCache>
                <c:ptCount val="1"/>
                <c:pt idx="0">
                  <c:v>Agencias de administración de seguros sociales</c:v>
                </c:pt>
              </c:strCache>
            </c:strRef>
          </c:tx>
          <c:spPr>
            <a:solidFill>
              <a:srgbClr val="FFD1D1"/>
            </a:solidFill>
            <a:ln>
              <a:solidFill>
                <a:srgbClr val="FF9999"/>
              </a:solidFill>
            </a:ln>
            <a:effectLst/>
          </c:spPr>
          <c:invertIfNegative val="0"/>
          <c:dLbls>
            <c:dLbl>
              <c:idx val="9"/>
              <c:layout>
                <c:manualLayout>
                  <c:x val="5.7536213269980072E-3"/>
                  <c:y val="2.941176470588235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E3F-43E1-94C2-18C0A556F110}"/>
                </c:ext>
                <c:ext xmlns:c15="http://schemas.microsoft.com/office/drawing/2012/chart" uri="{CE6537A1-D6FC-4f65-9D91-7224C49458BB}"/>
              </c:extLst>
            </c:dLbl>
            <c:dLbl>
              <c:idx val="10"/>
              <c:layout>
                <c:manualLayout>
                  <c:x val="9.205794123196726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E3F-43E1-94C2-18C0A556F110}"/>
                </c:ext>
                <c:ext xmlns:c15="http://schemas.microsoft.com/office/drawing/2012/chart" uri="{CE6537A1-D6FC-4f65-9D91-7224C49458BB}"/>
              </c:extLst>
            </c:dLbl>
            <c:dLbl>
              <c:idx val="12"/>
              <c:layout>
                <c:manualLayout>
                  <c:x val="7.4797077250974096E-3"/>
                  <c:y val="-2.941176470588343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E3F-43E1-94C2-18C0A556F110}"/>
                </c:ext>
                <c:ext xmlns:c15="http://schemas.microsoft.com/office/drawing/2012/chart" uri="{CE6537A1-D6FC-4f65-9D91-7224C49458BB}"/>
              </c:extLst>
            </c:dLbl>
            <c:dLbl>
              <c:idx val="13"/>
              <c:layout>
                <c:manualLayout>
                  <c:x val="6.3289834596978083E-3"/>
                  <c:y val="1.4705882352941176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E3F-43E1-94C2-18C0A556F110}"/>
                </c:ext>
                <c:ext xmlns:c15="http://schemas.microsoft.com/office/drawing/2012/chart" uri="{CE6537A1-D6FC-4f65-9D91-7224C49458BB}"/>
              </c:extLst>
            </c:dLbl>
            <c:dLbl>
              <c:idx val="14"/>
              <c:layout>
                <c:manualLayout>
                  <c:x val="6.3779118930295912E-3"/>
                  <c:y val="1.5196155627605373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5592-4B86-BBF1-F58CC9FAB742}"/>
                </c:ext>
                <c:ext xmlns:c15="http://schemas.microsoft.com/office/drawing/2012/chart" uri="{CE6537A1-D6FC-4f65-9D91-7224C49458BB}"/>
              </c:extLst>
            </c:dLbl>
            <c:dLbl>
              <c:idx val="15"/>
              <c:layout>
                <c:manualLayout>
                  <c:x val="8.6304319904970117E-3"/>
                  <c:y val="2.941176470588235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E3F-43E1-94C2-18C0A556F110}"/>
                </c:ext>
                <c:ext xmlns:c15="http://schemas.microsoft.com/office/drawing/2012/chart" uri="{CE6537A1-D6FC-4f65-9D91-7224C49458BB}"/>
              </c:extLst>
            </c:dLbl>
            <c:dLbl>
              <c:idx val="16"/>
              <c:layout>
                <c:manualLayout>
                  <c:x val="6.3289834596976392E-3"/>
                  <c:y val="1.7647058823529304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E3F-43E1-94C2-18C0A556F110}"/>
                </c:ext>
                <c:ext xmlns:c15="http://schemas.microsoft.com/office/drawing/2012/chart" uri="{CE6537A1-D6FC-4f65-9D91-7224C49458BB}"/>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'3.2.1_EROG PUB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'3.2.1_EROG PUB SHA'!$C$18:$T$18</c:f>
              <c:numCache>
                <c:formatCode>_(* #,##0_);_(* \(#,##0\);_(* "-"??_);_(@_)</c:formatCode>
                <c:ptCount val="18"/>
                <c:pt idx="0">
                  <c:v>66965</c:v>
                </c:pt>
                <c:pt idx="1">
                  <c:v>81697</c:v>
                </c:pt>
                <c:pt idx="2">
                  <c:v>142672</c:v>
                </c:pt>
                <c:pt idx="3">
                  <c:v>275853</c:v>
                </c:pt>
                <c:pt idx="4">
                  <c:v>532647</c:v>
                </c:pt>
                <c:pt idx="5">
                  <c:v>733154</c:v>
                </c:pt>
                <c:pt idx="6">
                  <c:v>654112</c:v>
                </c:pt>
                <c:pt idx="7">
                  <c:v>936621</c:v>
                </c:pt>
                <c:pt idx="8">
                  <c:v>296520</c:v>
                </c:pt>
                <c:pt idx="9">
                  <c:v>503740</c:v>
                </c:pt>
                <c:pt idx="10">
                  <c:v>673624</c:v>
                </c:pt>
                <c:pt idx="11">
                  <c:v>280795</c:v>
                </c:pt>
                <c:pt idx="12">
                  <c:v>259009</c:v>
                </c:pt>
                <c:pt idx="13">
                  <c:v>219810</c:v>
                </c:pt>
                <c:pt idx="14">
                  <c:v>229544</c:v>
                </c:pt>
                <c:pt idx="15">
                  <c:v>313272</c:v>
                </c:pt>
                <c:pt idx="16">
                  <c:v>286386</c:v>
                </c:pt>
                <c:pt idx="17">
                  <c:v>280436</c:v>
                </c:pt>
              </c:numCache>
            </c:numRef>
          </c:val>
          <c:extLst xmlns:c16r2="http://schemas.microsoft.com/office/drawing/2015/06/chart">
            <c:ext xmlns:c16="http://schemas.microsoft.com/office/drawing/2014/chart" uri="{C3380CC4-5D6E-409C-BE32-E72D297353CC}">
              <c16:uniqueId val="{00000007-5592-4B86-BBF1-F58CC9FAB742}"/>
            </c:ext>
          </c:extLst>
        </c:ser>
        <c:dLbls>
          <c:dLblPos val="outEnd"/>
          <c:showLegendKey val="0"/>
          <c:showVal val="1"/>
          <c:showCatName val="0"/>
          <c:showSerName val="0"/>
          <c:showPercent val="0"/>
          <c:showBubbleSize val="0"/>
        </c:dLbls>
        <c:gapWidth val="100"/>
        <c:axId val="-312616256"/>
        <c:axId val="-312626048"/>
      </c:barChart>
      <c:catAx>
        <c:axId val="-312616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312626048"/>
        <c:crosses val="autoZero"/>
        <c:auto val="1"/>
        <c:lblAlgn val="ctr"/>
        <c:lblOffset val="100"/>
        <c:noMultiLvlLbl val="0"/>
      </c:catAx>
      <c:valAx>
        <c:axId val="-312626048"/>
        <c:scaling>
          <c:orientation val="minMax"/>
        </c:scaling>
        <c:delete val="1"/>
        <c:axPos val="l"/>
        <c:numFmt formatCode="_(* #,##0_);_(* \(#,##0\);_(* &quot;-&quot;??_);_(@_)" sourceLinked="1"/>
        <c:majorTickMark val="none"/>
        <c:minorTickMark val="none"/>
        <c:tickLblPos val="nextTo"/>
        <c:crossAx val="-3126162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050">
          <a:solidFill>
            <a:schemeClr val="tx1">
              <a:lumMod val="65000"/>
              <a:lumOff val="35000"/>
            </a:schemeClr>
          </a:solidFill>
          <a:latin typeface="Century Gothic" panose="020B0502020202020204" pitchFamily="34" charset="0"/>
        </a:defRPr>
      </a:pPr>
      <a:endParaRPr lang="es-EC"/>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825985686215446"/>
          <c:y val="3.8288959366356581E-2"/>
          <c:w val="0.31717788830240129"/>
          <c:h val="0.9270742239121208"/>
        </c:manualLayout>
      </c:layout>
      <c:barChart>
        <c:barDir val="bar"/>
        <c:grouping val="clustered"/>
        <c:varyColors val="0"/>
        <c:ser>
          <c:idx val="0"/>
          <c:order val="0"/>
          <c:tx>
            <c:strRef>
              <c:f>'3.2.2_EROG PRIV SHA'!$I$28</c:f>
              <c:strCache>
                <c:ptCount val="1"/>
                <c:pt idx="0">
                  <c:v>2023</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'3.2.2_EROG PRIV SHA'!$F$30:$F$42</c:f>
              <c:strCache>
                <c:ptCount val="13"/>
                <c:pt idx="0">
                  <c:v>Hospitales generales</c:v>
                </c:pt>
                <c:pt idx="1">
                  <c:v>Hospitales de salud mental </c:v>
                </c:pt>
                <c:pt idx="2">
                  <c:v>Hospitales de especialidades</c:v>
                </c:pt>
                <c:pt idx="3">
                  <c:v>Atención de larga duración residencial</c:v>
                </c:pt>
                <c:pt idx="4">
                  <c:v>Establecimientos residenciales de salud mental y adicciones</c:v>
                </c:pt>
                <c:pt idx="5">
                  <c:v>Otros establecimientos residenciales de salud de larga duración</c:v>
                </c:pt>
                <c:pt idx="6">
                  <c:v>Consultorios  médicos</c:v>
                </c:pt>
                <c:pt idx="7">
                  <c:v>Consultorios  odontológicos</c:v>
                </c:pt>
                <c:pt idx="8">
                  <c:v>Otros profesionales de la salud</c:v>
                </c:pt>
                <c:pt idx="9">
                  <c:v>Centros  de salud ambulatoria</c:v>
                </c:pt>
                <c:pt idx="10">
                  <c:v>Proveedores de transporte de pacientes y rescate de emergencias</c:v>
                </c:pt>
                <c:pt idx="11">
                  <c:v>Laboratorios médicos y de diagnóstico</c:v>
                </c:pt>
                <c:pt idx="12">
                  <c:v>Otros proveedores de servicios auxiliares</c:v>
                </c:pt>
              </c:strCache>
            </c:strRef>
          </c:cat>
          <c:val>
            <c:numRef>
              <c:f>'3.2.2_EROG PRIV SHA'!$I$30:$I$42</c:f>
              <c:numCache>
                <c:formatCode>0.0%</c:formatCode>
                <c:ptCount val="13"/>
                <c:pt idx="0">
                  <c:v>0.14419140420557827</c:v>
                </c:pt>
                <c:pt idx="1">
                  <c:v>6.7642702154154563E-4</c:v>
                </c:pt>
                <c:pt idx="2">
                  <c:v>0.3073807246411015</c:v>
                </c:pt>
                <c:pt idx="3">
                  <c:v>1.036817898488052E-2</c:v>
                </c:pt>
                <c:pt idx="4">
                  <c:v>6.3339113099708608E-4</c:v>
                </c:pt>
                <c:pt idx="5">
                  <c:v>4.9668276579174237E-3</c:v>
                </c:pt>
                <c:pt idx="6">
                  <c:v>8.5067378933792751E-2</c:v>
                </c:pt>
                <c:pt idx="7">
                  <c:v>2.5064588542180032E-2</c:v>
                </c:pt>
                <c:pt idx="8">
                  <c:v>1.7318475307810735E-2</c:v>
                </c:pt>
                <c:pt idx="9">
                  <c:v>0.28440823568119566</c:v>
                </c:pt>
                <c:pt idx="10">
                  <c:v>2.2399486901124349E-3</c:v>
                </c:pt>
                <c:pt idx="11">
                  <c:v>9.5821839742673137E-2</c:v>
                </c:pt>
                <c:pt idx="12">
                  <c:v>2.1862579460218873E-2</c:v>
                </c:pt>
              </c:numCache>
            </c:numRef>
          </c:val>
          <c:extLst xmlns:c16r2="http://schemas.microsoft.com/office/drawing/2015/06/chart">
            <c:ext xmlns:c16="http://schemas.microsoft.com/office/drawing/2014/chart" uri="{C3380CC4-5D6E-409C-BE32-E72D297353CC}">
              <c16:uniqueId val="{00000000-0A76-4DB8-8798-ABBAE7EA6D48}"/>
            </c:ext>
          </c:extLst>
        </c:ser>
        <c:ser>
          <c:idx val="1"/>
          <c:order val="1"/>
          <c:tx>
            <c:strRef>
              <c:f>'3.2.2_EROG PRIV SHA'!$K$28</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'3.2.2_EROG PRIV SHA'!$F$30:$F$42</c:f>
              <c:strCache>
                <c:ptCount val="13"/>
                <c:pt idx="0">
                  <c:v>Hospitales generales</c:v>
                </c:pt>
                <c:pt idx="1">
                  <c:v>Hospitales de salud mental </c:v>
                </c:pt>
                <c:pt idx="2">
                  <c:v>Hospitales de especialidades</c:v>
                </c:pt>
                <c:pt idx="3">
                  <c:v>Atención de larga duración residencial</c:v>
                </c:pt>
                <c:pt idx="4">
                  <c:v>Establecimientos residenciales de salud mental y adicciones</c:v>
                </c:pt>
                <c:pt idx="5">
                  <c:v>Otros establecimientos residenciales de salud de larga duración</c:v>
                </c:pt>
                <c:pt idx="6">
                  <c:v>Consultorios  médicos</c:v>
                </c:pt>
                <c:pt idx="7">
                  <c:v>Consultorios  odontológicos</c:v>
                </c:pt>
                <c:pt idx="8">
                  <c:v>Otros profesionales de la salud</c:v>
                </c:pt>
                <c:pt idx="9">
                  <c:v>Centros  de salud ambulatoria</c:v>
                </c:pt>
                <c:pt idx="10">
                  <c:v>Proveedores de transporte de pacientes y rescate de emergencias</c:v>
                </c:pt>
                <c:pt idx="11">
                  <c:v>Laboratorios médicos y de diagnóstico</c:v>
                </c:pt>
                <c:pt idx="12">
                  <c:v>Otros proveedores de servicios auxiliares</c:v>
                </c:pt>
              </c:strCache>
            </c:strRef>
          </c:cat>
          <c:val>
            <c:numRef>
              <c:f>'3.2.2_EROG PRIV SHA'!$K$30:$K$42</c:f>
              <c:numCache>
                <c:formatCode>0.0%</c:formatCode>
                <c:ptCount val="13"/>
                <c:pt idx="0">
                  <c:v>0.16802550838381566</c:v>
                </c:pt>
                <c:pt idx="1">
                  <c:v>4.3112436588942172E-3</c:v>
                </c:pt>
                <c:pt idx="2">
                  <c:v>0.31361126859670618</c:v>
                </c:pt>
                <c:pt idx="3">
                  <c:v>1.0439949781769438E-2</c:v>
                </c:pt>
                <c:pt idx="4">
                  <c:v>7.3858090343400585E-4</c:v>
                </c:pt>
                <c:pt idx="5">
                  <c:v>4.9203587750625832E-3</c:v>
                </c:pt>
                <c:pt idx="6">
                  <c:v>7.8050409958521527E-2</c:v>
                </c:pt>
                <c:pt idx="7">
                  <c:v>1.9675505369535877E-2</c:v>
                </c:pt>
                <c:pt idx="8">
                  <c:v>1.6438531258410747E-2</c:v>
                </c:pt>
                <c:pt idx="9">
                  <c:v>0.26995757936532777</c:v>
                </c:pt>
                <c:pt idx="10">
                  <c:v>2.1261378906168929E-3</c:v>
                </c:pt>
                <c:pt idx="11">
                  <c:v>9.0953174563695352E-2</c:v>
                </c:pt>
                <c:pt idx="12">
                  <c:v>2.0751751494209783E-2</c:v>
                </c:pt>
              </c:numCache>
            </c:numRef>
          </c:val>
          <c:extLst xmlns:c16r2="http://schemas.microsoft.com/office/drawing/2015/06/chart">
            <c:ext xmlns:c16="http://schemas.microsoft.com/office/drawing/2014/chart" uri="{C3380CC4-5D6E-409C-BE32-E72D297353CC}">
              <c16:uniqueId val="{00000001-0A76-4DB8-8798-ABBAE7EA6D48}"/>
            </c:ext>
          </c:extLst>
        </c:ser>
        <c:dLbls>
          <c:dLblPos val="outEnd"/>
          <c:showLegendKey val="0"/>
          <c:showVal val="1"/>
          <c:showCatName val="0"/>
          <c:showSerName val="0"/>
          <c:showPercent val="0"/>
          <c:showBubbleSize val="0"/>
        </c:dLbls>
        <c:gapWidth val="67"/>
        <c:axId val="-312611904"/>
        <c:axId val="-312625504"/>
      </c:barChart>
      <c:catAx>
        <c:axId val="-312611904"/>
        <c:scaling>
          <c:orientation val="maxMin"/>
        </c:scaling>
        <c:delete val="0"/>
        <c:axPos val="l"/>
        <c:numFmt formatCode="General" sourceLinked="1"/>
        <c:majorTickMark val="out"/>
        <c:minorTickMark val="none"/>
        <c:tickLblPos val="nextTo"/>
        <c:txPr>
          <a:bodyPr/>
          <a:lstStyle/>
          <a:p>
            <a:pPr>
              <a:defRPr sz="1100">
                <a:solidFill>
                  <a:srgbClr val="64647C"/>
                </a:solidFill>
              </a:defRPr>
            </a:pPr>
            <a:endParaRPr lang="es-EC"/>
          </a:p>
        </c:txPr>
        <c:crossAx val="-312625504"/>
        <c:crosses val="autoZero"/>
        <c:auto val="1"/>
        <c:lblAlgn val="ctr"/>
        <c:lblOffset val="100"/>
        <c:noMultiLvlLbl val="0"/>
      </c:catAx>
      <c:valAx>
        <c:axId val="-312625504"/>
        <c:scaling>
          <c:orientation val="minMax"/>
        </c:scaling>
        <c:delete val="1"/>
        <c:axPos val="t"/>
        <c:numFmt formatCode="0.0%" sourceLinked="1"/>
        <c:majorTickMark val="out"/>
        <c:minorTickMark val="none"/>
        <c:tickLblPos val="nextTo"/>
        <c:crossAx val="-312611904"/>
        <c:crosses val="autoZero"/>
        <c:crossBetween val="between"/>
      </c:valAx>
      <c:spPr>
        <a:ln>
          <a:noFill/>
        </a:ln>
      </c:spPr>
    </c:plotArea>
    <c:legend>
      <c:legendPos val="r"/>
      <c:layout>
        <c:manualLayout>
          <c:xMode val="edge"/>
          <c:yMode val="edge"/>
          <c:x val="0.86071064067811198"/>
          <c:y val="0.49082187410896166"/>
          <c:w val="4.3843093383818824E-2"/>
          <c:h val="9.0564638106421722E-2"/>
        </c:manualLayout>
      </c:layout>
      <c:overlay val="0"/>
      <c:txPr>
        <a:bodyPr/>
        <a:lstStyle/>
        <a:p>
          <a:pPr>
            <a:defRPr sz="1100">
              <a:solidFill>
                <a:srgbClr val="64647C"/>
              </a:solidFill>
            </a:defRPr>
          </a:pPr>
          <a:endParaRPr lang="es-EC"/>
        </a:p>
      </c:txPr>
    </c:legend>
    <c:plotVisOnly val="1"/>
    <c:dispBlanksAs val="gap"/>
    <c:showDLblsOverMax val="0"/>
  </c:chart>
  <c:spPr>
    <a:ln>
      <a:noFill/>
    </a:ln>
  </c:spPr>
  <c:txPr>
    <a:bodyPr/>
    <a:lstStyle/>
    <a:p>
      <a:pPr>
        <a:defRPr sz="1200">
          <a:solidFill>
            <a:srgbClr val="6E6E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'3.2.2_EROG PRIV SHA'!$B$10</c:f>
              <c:strCache>
                <c:ptCount val="1"/>
                <c:pt idx="0">
                  <c:v>Hospitales generales</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'3.2.2_EROG PRIV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'3.2.2_EROG PRIV SHA'!$C$10:$T$10</c:f>
              <c:numCache>
                <c:formatCode>_(* #,##0_);_(* \(#,##0\);_(* "-"??_);_(@_)</c:formatCode>
                <c:ptCount val="18"/>
                <c:pt idx="0">
                  <c:v>88333</c:v>
                </c:pt>
                <c:pt idx="1">
                  <c:v>105216</c:v>
                </c:pt>
                <c:pt idx="2">
                  <c:v>143199</c:v>
                </c:pt>
                <c:pt idx="3">
                  <c:v>190622</c:v>
                </c:pt>
                <c:pt idx="4">
                  <c:v>218632</c:v>
                </c:pt>
                <c:pt idx="5">
                  <c:v>246766</c:v>
                </c:pt>
                <c:pt idx="6">
                  <c:v>297531</c:v>
                </c:pt>
                <c:pt idx="7">
                  <c:v>329142</c:v>
                </c:pt>
                <c:pt idx="8">
                  <c:v>361114</c:v>
                </c:pt>
                <c:pt idx="9">
                  <c:v>313228</c:v>
                </c:pt>
                <c:pt idx="10">
                  <c:v>279376</c:v>
                </c:pt>
                <c:pt idx="11">
                  <c:v>270162</c:v>
                </c:pt>
                <c:pt idx="12">
                  <c:v>283735</c:v>
                </c:pt>
                <c:pt idx="13">
                  <c:v>326956</c:v>
                </c:pt>
                <c:pt idx="14">
                  <c:v>333460</c:v>
                </c:pt>
                <c:pt idx="15">
                  <c:v>303354</c:v>
                </c:pt>
                <c:pt idx="16">
                  <c:v>415461</c:v>
                </c:pt>
                <c:pt idx="17">
                  <c:v>510050</c:v>
                </c:pt>
              </c:numCache>
            </c:numRef>
          </c:val>
          <c:extLst xmlns:c16r2="http://schemas.microsoft.com/office/drawing/2015/06/chart">
            <c:ext xmlns:c16="http://schemas.microsoft.com/office/drawing/2014/chart" uri="{C3380CC4-5D6E-409C-BE32-E72D297353CC}">
              <c16:uniqueId val="{00000000-533D-4F8B-A3D3-6227FA60F4F2}"/>
            </c:ext>
          </c:extLst>
        </c:ser>
        <c:ser>
          <c:idx val="1"/>
          <c:order val="1"/>
          <c:tx>
            <c:strRef>
              <c:f>'3.2.2_EROG PRIV SHA'!$B$11</c:f>
              <c:strCache>
                <c:ptCount val="1"/>
                <c:pt idx="0">
                  <c:v>Hospitales de salud mental </c:v>
                </c:pt>
              </c:strCache>
            </c:strRef>
          </c:tx>
          <c:spPr>
            <a:solidFill>
              <a:srgbClr val="4BACC6"/>
            </a:solidFill>
            <a:ln>
              <a:solidFill>
                <a:srgbClr val="268C8A"/>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'3.2.2_EROG PRIV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'3.2.2_EROG PRIV SHA'!$C$11:$T$11</c:f>
              <c:numCache>
                <c:formatCode>_(* #,##0_);_(* \(#,##0\);_(* "-"??_);_(@_)</c:formatCode>
                <c:ptCount val="18"/>
                <c:pt idx="0">
                  <c:v>3078</c:v>
                </c:pt>
                <c:pt idx="1">
                  <c:v>3712</c:v>
                </c:pt>
                <c:pt idx="2">
                  <c:v>5043</c:v>
                </c:pt>
                <c:pt idx="3">
                  <c:v>6573</c:v>
                </c:pt>
                <c:pt idx="4">
                  <c:v>7486</c:v>
                </c:pt>
                <c:pt idx="5">
                  <c:v>8306</c:v>
                </c:pt>
                <c:pt idx="6">
                  <c:v>10030</c:v>
                </c:pt>
                <c:pt idx="7">
                  <c:v>11266</c:v>
                </c:pt>
                <c:pt idx="8">
                  <c:v>17549</c:v>
                </c:pt>
                <c:pt idx="9">
                  <c:v>15974</c:v>
                </c:pt>
                <c:pt idx="10">
                  <c:v>16180</c:v>
                </c:pt>
                <c:pt idx="11">
                  <c:v>11521</c:v>
                </c:pt>
                <c:pt idx="12">
                  <c:v>13008</c:v>
                </c:pt>
                <c:pt idx="13">
                  <c:v>13943</c:v>
                </c:pt>
                <c:pt idx="14">
                  <c:v>17848</c:v>
                </c:pt>
                <c:pt idx="15">
                  <c:v>2402</c:v>
                </c:pt>
                <c:pt idx="16">
                  <c:v>1949</c:v>
                </c:pt>
                <c:pt idx="17">
                  <c:v>13087</c:v>
                </c:pt>
              </c:numCache>
            </c:numRef>
          </c:val>
          <c:extLst xmlns:c16r2="http://schemas.microsoft.com/office/drawing/2015/06/chart">
            <c:ext xmlns:c16="http://schemas.microsoft.com/office/drawing/2014/chart" uri="{C3380CC4-5D6E-409C-BE32-E72D297353CC}">
              <c16:uniqueId val="{00000001-533D-4F8B-A3D3-6227FA60F4F2}"/>
            </c:ext>
          </c:extLst>
        </c:ser>
        <c:ser>
          <c:idx val="2"/>
          <c:order val="2"/>
          <c:tx>
            <c:strRef>
              <c:f>'3.2.2_EROG PRIV SHA'!$B$12</c:f>
              <c:strCache>
                <c:ptCount val="1"/>
                <c:pt idx="0">
                  <c:v>Hospitales de especialidades</c:v>
                </c:pt>
              </c:strCache>
            </c:strRef>
          </c:tx>
          <c:spPr>
            <a:solidFill>
              <a:srgbClr val="FFD1D1"/>
            </a:solidFill>
            <a:ln>
              <a:solidFill>
                <a:srgbClr val="FF9999"/>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'3.2.2_EROG PRIV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'3.2.2_EROG PRIV SHA'!$C$12:$T$12</c:f>
              <c:numCache>
                <c:formatCode>_(* #,##0_);_(* \(#,##0\);_(* "-"??_);_(@_)</c:formatCode>
                <c:ptCount val="18"/>
                <c:pt idx="0">
                  <c:v>201104</c:v>
                </c:pt>
                <c:pt idx="1">
                  <c:v>245477</c:v>
                </c:pt>
                <c:pt idx="2">
                  <c:v>332786</c:v>
                </c:pt>
                <c:pt idx="3">
                  <c:v>422996</c:v>
                </c:pt>
                <c:pt idx="4">
                  <c:v>477560</c:v>
                </c:pt>
                <c:pt idx="5">
                  <c:v>517870</c:v>
                </c:pt>
                <c:pt idx="6">
                  <c:v>626920</c:v>
                </c:pt>
                <c:pt idx="7">
                  <c:v>717885</c:v>
                </c:pt>
                <c:pt idx="8">
                  <c:v>675314</c:v>
                </c:pt>
                <c:pt idx="9">
                  <c:v>634131</c:v>
                </c:pt>
                <c:pt idx="10">
                  <c:v>595931</c:v>
                </c:pt>
                <c:pt idx="11">
                  <c:v>670848</c:v>
                </c:pt>
                <c:pt idx="12">
                  <c:v>808628</c:v>
                </c:pt>
                <c:pt idx="13">
                  <c:v>696738</c:v>
                </c:pt>
                <c:pt idx="14">
                  <c:v>825509</c:v>
                </c:pt>
                <c:pt idx="15">
                  <c:v>777813</c:v>
                </c:pt>
                <c:pt idx="16">
                  <c:v>885661</c:v>
                </c:pt>
                <c:pt idx="17">
                  <c:v>951983</c:v>
                </c:pt>
              </c:numCache>
            </c:numRef>
          </c:val>
          <c:extLst xmlns:c16r2="http://schemas.microsoft.com/office/drawing/2015/06/chart">
            <c:ext xmlns:c16="http://schemas.microsoft.com/office/drawing/2014/chart" uri="{C3380CC4-5D6E-409C-BE32-E72D297353CC}">
              <c16:uniqueId val="{00000002-533D-4F8B-A3D3-6227FA60F4F2}"/>
            </c:ext>
          </c:extLst>
        </c:ser>
        <c:dLbls>
          <c:dLblPos val="outEnd"/>
          <c:showLegendKey val="0"/>
          <c:showVal val="1"/>
          <c:showCatName val="0"/>
          <c:showSerName val="0"/>
          <c:showPercent val="0"/>
          <c:showBubbleSize val="0"/>
        </c:dLbls>
        <c:gapWidth val="100"/>
        <c:axId val="-312623872"/>
        <c:axId val="-312615712"/>
      </c:barChart>
      <c:catAx>
        <c:axId val="-312623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312615712"/>
        <c:crosses val="autoZero"/>
        <c:auto val="1"/>
        <c:lblAlgn val="ctr"/>
        <c:lblOffset val="100"/>
        <c:noMultiLvlLbl val="0"/>
      </c:catAx>
      <c:valAx>
        <c:axId val="-312615712"/>
        <c:scaling>
          <c:orientation val="minMax"/>
        </c:scaling>
        <c:delete val="1"/>
        <c:axPos val="l"/>
        <c:numFmt formatCode="_(* #,##0_);_(* \(#,##0\);_(* &quot;-&quot;??_);_(@_)" sourceLinked="1"/>
        <c:majorTickMark val="none"/>
        <c:minorTickMark val="none"/>
        <c:tickLblPos val="nextTo"/>
        <c:crossAx val="-3126238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chemeClr val="tx1">
              <a:lumMod val="65000"/>
              <a:lumOff val="35000"/>
            </a:schemeClr>
          </a:solidFill>
          <a:latin typeface="Century Gothic" panose="020B0502020202020204" pitchFamily="34" charset="0"/>
        </a:defRPr>
      </a:pPr>
      <a:endParaRPr lang="es-EC"/>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'3.2.2_EROG PRIV SHA'!$B$16</c:f>
              <c:strCache>
                <c:ptCount val="1"/>
                <c:pt idx="0">
                  <c:v>Consultorios  médicos</c:v>
                </c:pt>
              </c:strCache>
            </c:strRef>
          </c:tx>
          <c:spPr>
            <a:solidFill>
              <a:srgbClr val="DAEEF3"/>
            </a:solidFill>
            <a:ln>
              <a:solidFill>
                <a:srgbClr val="4BACC6"/>
              </a:solidFill>
            </a:ln>
            <a:effectLst/>
          </c:spPr>
          <c:invertIfNegative val="0"/>
          <c:dLbls>
            <c:dLbl>
              <c:idx val="5"/>
              <c:layout>
                <c:manualLayout>
                  <c:x val="-6.0737525731747698E-3"/>
                  <c:y val="-2.777777777777777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A58-4996-8B54-267A94993C12}"/>
                </c:ext>
                <c:ext xmlns:c15="http://schemas.microsoft.com/office/drawing/2012/chart" uri="{CE6537A1-D6FC-4f65-9D91-7224C49458BB}"/>
              </c:extLst>
            </c:dLbl>
            <c:dLbl>
              <c:idx val="6"/>
              <c:layout>
                <c:manualLayout>
                  <c:x val="-3.374306985097044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A58-4996-8B54-267A94993C12}"/>
                </c:ext>
                <c:ext xmlns:c15="http://schemas.microsoft.com/office/drawing/2012/chart" uri="{CE6537A1-D6FC-4f65-9D91-7224C49458BB}"/>
              </c:extLst>
            </c:dLbl>
            <c:dLbl>
              <c:idx val="7"/>
              <c:layout>
                <c:manualLayout>
                  <c:x val="-3.374306985097094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A58-4996-8B54-267A94993C12}"/>
                </c:ext>
                <c:ext xmlns:c15="http://schemas.microsoft.com/office/drawing/2012/chart" uri="{CE6537A1-D6FC-4f65-9D91-7224C49458BB}"/>
              </c:extLst>
            </c:dLbl>
            <c:dLbl>
              <c:idx val="14"/>
              <c:layout>
                <c:manualLayout>
                  <c:x val="-1.3497227940388378E-3"/>
                  <c:y val="2.777777777777777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A58-4996-8B54-267A94993C12}"/>
                </c:ext>
                <c:ext xmlns:c15="http://schemas.microsoft.com/office/drawing/2012/chart" uri="{CE6537A1-D6FC-4f65-9D91-7224C49458BB}"/>
              </c:extLst>
            </c:dLbl>
            <c:numFmt formatCode="#,##0" sourceLinked="0"/>
            <c:spPr>
              <a:noFill/>
              <a:ln>
                <a:noFill/>
              </a:ln>
              <a:effectLst/>
            </c:spPr>
            <c:txPr>
              <a:bodyPr rot="0" spcFirstLastPara="1" vertOverflow="ellipsis" vert="horz" wrap="square" anchor="ctr" anchorCtr="1"/>
              <a:lstStyle/>
              <a:p>
                <a:pPr>
                  <a:defRPr sz="1100" b="0" i="0" u="none" strike="noStrike" kern="1200" baseline="0">
                    <a:solidFill>
                      <a:srgbClr val="595959"/>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'3.2.2_EROG PRIV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'3.2.2_EROG PRIV SHA'!$C$16:$T$16</c:f>
              <c:numCache>
                <c:formatCode>_(* #,##0.0_);_(* \(#,##0.0\);_(* "-"??_);_(@_)</c:formatCode>
                <c:ptCount val="18"/>
                <c:pt idx="0">
                  <c:v>137221</c:v>
                </c:pt>
                <c:pt idx="1">
                  <c:v>164554</c:v>
                </c:pt>
                <c:pt idx="2">
                  <c:v>187411</c:v>
                </c:pt>
                <c:pt idx="3">
                  <c:v>182986</c:v>
                </c:pt>
                <c:pt idx="4">
                  <c:v>223529</c:v>
                </c:pt>
                <c:pt idx="5">
                  <c:v>266679</c:v>
                </c:pt>
                <c:pt idx="6">
                  <c:v>242382</c:v>
                </c:pt>
                <c:pt idx="7">
                  <c:v>249180</c:v>
                </c:pt>
                <c:pt idx="8">
                  <c:v>296047</c:v>
                </c:pt>
                <c:pt idx="9">
                  <c:v>307372</c:v>
                </c:pt>
                <c:pt idx="10">
                  <c:v>305328</c:v>
                </c:pt>
                <c:pt idx="11">
                  <c:v>226639</c:v>
                </c:pt>
                <c:pt idx="12">
                  <c:v>249031</c:v>
                </c:pt>
                <c:pt idx="13">
                  <c:v>217730</c:v>
                </c:pt>
                <c:pt idx="14">
                  <c:v>243862</c:v>
                </c:pt>
                <c:pt idx="15">
                  <c:v>247038</c:v>
                </c:pt>
                <c:pt idx="16">
                  <c:v>245106</c:v>
                </c:pt>
                <c:pt idx="17">
                  <c:v>236926</c:v>
                </c:pt>
              </c:numCache>
            </c:numRef>
          </c:val>
          <c:extLst xmlns:c16r2="http://schemas.microsoft.com/office/drawing/2015/06/chart">
            <c:ext xmlns:c16="http://schemas.microsoft.com/office/drawing/2014/chart" uri="{C3380CC4-5D6E-409C-BE32-E72D297353CC}">
              <c16:uniqueId val="{00000004-FA58-4996-8B54-267A94993C12}"/>
            </c:ext>
          </c:extLst>
        </c:ser>
        <c:ser>
          <c:idx val="1"/>
          <c:order val="1"/>
          <c:tx>
            <c:strRef>
              <c:f>'3.2.2_EROG PRIV SHA'!$B$17</c:f>
              <c:strCache>
                <c:ptCount val="1"/>
                <c:pt idx="0">
                  <c:v>Consultorios  odontológicos</c:v>
                </c:pt>
              </c:strCache>
            </c:strRef>
          </c:tx>
          <c:spPr>
            <a:solidFill>
              <a:srgbClr val="4BACC6"/>
            </a:solidFill>
            <a:ln>
              <a:solidFill>
                <a:srgbClr val="268C8A"/>
              </a:solid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'3.2.2_EROG PRIV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'3.2.2_EROG PRIV SHA'!$C$17:$T$17</c:f>
              <c:numCache>
                <c:formatCode>_(* #,##0.0_);_(* \(#,##0.0\);_(* "-"??_);_(@_)</c:formatCode>
                <c:ptCount val="18"/>
                <c:pt idx="0">
                  <c:v>45149</c:v>
                </c:pt>
                <c:pt idx="1">
                  <c:v>49995</c:v>
                </c:pt>
                <c:pt idx="2">
                  <c:v>56015</c:v>
                </c:pt>
                <c:pt idx="3">
                  <c:v>45545</c:v>
                </c:pt>
                <c:pt idx="4">
                  <c:v>59221</c:v>
                </c:pt>
                <c:pt idx="5">
                  <c:v>65471</c:v>
                </c:pt>
                <c:pt idx="6">
                  <c:v>53902</c:v>
                </c:pt>
                <c:pt idx="7">
                  <c:v>57497</c:v>
                </c:pt>
                <c:pt idx="8">
                  <c:v>59449</c:v>
                </c:pt>
                <c:pt idx="9">
                  <c:v>69766</c:v>
                </c:pt>
                <c:pt idx="10">
                  <c:v>58167</c:v>
                </c:pt>
                <c:pt idx="11">
                  <c:v>67243</c:v>
                </c:pt>
                <c:pt idx="12">
                  <c:v>71582</c:v>
                </c:pt>
                <c:pt idx="13">
                  <c:v>55654</c:v>
                </c:pt>
                <c:pt idx="14">
                  <c:v>70244</c:v>
                </c:pt>
                <c:pt idx="15">
                  <c:v>73860</c:v>
                </c:pt>
                <c:pt idx="16">
                  <c:v>72219</c:v>
                </c:pt>
                <c:pt idx="17">
                  <c:v>59726</c:v>
                </c:pt>
              </c:numCache>
            </c:numRef>
          </c:val>
          <c:extLst xmlns:c16r2="http://schemas.microsoft.com/office/drawing/2015/06/chart">
            <c:ext xmlns:c16="http://schemas.microsoft.com/office/drawing/2014/chart" uri="{C3380CC4-5D6E-409C-BE32-E72D297353CC}">
              <c16:uniqueId val="{00000005-FA58-4996-8B54-267A94993C12}"/>
            </c:ext>
          </c:extLst>
        </c:ser>
        <c:ser>
          <c:idx val="2"/>
          <c:order val="2"/>
          <c:tx>
            <c:strRef>
              <c:f>'3.2.2_EROG PRIV SHA'!$B$19</c:f>
              <c:strCache>
                <c:ptCount val="1"/>
                <c:pt idx="0">
                  <c:v>Centros  de salud ambulatoria</c:v>
                </c:pt>
              </c:strCache>
            </c:strRef>
          </c:tx>
          <c:spPr>
            <a:solidFill>
              <a:srgbClr val="FFD1D1"/>
            </a:solidFill>
            <a:ln>
              <a:solidFill>
                <a:srgbClr val="FF9999"/>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'3.2.2_EROG PRIV SHA'!$C$8:$T$8</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'3.2.2_EROG PRIV SHA'!$C$19:$T$19</c:f>
              <c:numCache>
                <c:formatCode>_(* #,##0_);_(* \(#,##0\);_(* "-"??_);_(@_)</c:formatCode>
                <c:ptCount val="18"/>
                <c:pt idx="0">
                  <c:v>99973</c:v>
                </c:pt>
                <c:pt idx="1">
                  <c:v>126752</c:v>
                </c:pt>
                <c:pt idx="2">
                  <c:v>146087</c:v>
                </c:pt>
                <c:pt idx="3">
                  <c:v>185336</c:v>
                </c:pt>
                <c:pt idx="4">
                  <c:v>218924</c:v>
                </c:pt>
                <c:pt idx="5">
                  <c:v>274156</c:v>
                </c:pt>
                <c:pt idx="6">
                  <c:v>305045</c:v>
                </c:pt>
                <c:pt idx="7">
                  <c:v>314340</c:v>
                </c:pt>
                <c:pt idx="8">
                  <c:v>426584</c:v>
                </c:pt>
                <c:pt idx="9">
                  <c:v>397471</c:v>
                </c:pt>
                <c:pt idx="10">
                  <c:v>395775</c:v>
                </c:pt>
                <c:pt idx="11">
                  <c:v>452444</c:v>
                </c:pt>
                <c:pt idx="12">
                  <c:v>506981</c:v>
                </c:pt>
                <c:pt idx="13">
                  <c:v>535317</c:v>
                </c:pt>
                <c:pt idx="14">
                  <c:v>632160</c:v>
                </c:pt>
                <c:pt idx="15">
                  <c:v>739450</c:v>
                </c:pt>
                <c:pt idx="16">
                  <c:v>819470</c:v>
                </c:pt>
                <c:pt idx="17">
                  <c:v>859697</c:v>
                </c:pt>
              </c:numCache>
            </c:numRef>
          </c:val>
          <c:extLst xmlns:c16r2="http://schemas.microsoft.com/office/drawing/2015/06/chart">
            <c:ext xmlns:c16="http://schemas.microsoft.com/office/drawing/2014/chart" uri="{C3380CC4-5D6E-409C-BE32-E72D297353CC}">
              <c16:uniqueId val="{00000006-FA58-4996-8B54-267A94993C12}"/>
            </c:ext>
          </c:extLst>
        </c:ser>
        <c:dLbls>
          <c:dLblPos val="outEnd"/>
          <c:showLegendKey val="0"/>
          <c:showVal val="1"/>
          <c:showCatName val="0"/>
          <c:showSerName val="0"/>
          <c:showPercent val="0"/>
          <c:showBubbleSize val="0"/>
        </c:dLbls>
        <c:gapWidth val="100"/>
        <c:axId val="-312612992"/>
        <c:axId val="-312624960"/>
      </c:barChart>
      <c:catAx>
        <c:axId val="-312612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312624960"/>
        <c:crosses val="autoZero"/>
        <c:auto val="1"/>
        <c:lblAlgn val="ctr"/>
        <c:lblOffset val="100"/>
        <c:noMultiLvlLbl val="0"/>
      </c:catAx>
      <c:valAx>
        <c:axId val="-312624960"/>
        <c:scaling>
          <c:orientation val="minMax"/>
        </c:scaling>
        <c:delete val="1"/>
        <c:axPos val="l"/>
        <c:numFmt formatCode="_(* #,##0.0_);_(* \(#,##0.0\);_(* &quot;-&quot;??_);_(@_)" sourceLinked="1"/>
        <c:majorTickMark val="none"/>
        <c:minorTickMark val="none"/>
        <c:tickLblPos val="nextTo"/>
        <c:crossAx val="-3126129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rgbClr val="595959"/>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050">
          <a:solidFill>
            <a:schemeClr val="tx1">
              <a:lumMod val="65000"/>
              <a:lumOff val="35000"/>
            </a:schemeClr>
          </a:solidFill>
          <a:latin typeface="Century Gothic" panose="020B0502020202020204" pitchFamily="34" charset="0"/>
        </a:defRPr>
      </a:pPr>
      <a:endParaRPr lang="es-EC"/>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1"/>
    <c:plotArea>
      <c:layout>
        <c:manualLayout>
          <c:layoutTarget val="inner"/>
          <c:xMode val="edge"/>
          <c:yMode val="edge"/>
          <c:x val="0.25341286655714801"/>
          <c:y val="9.7470991855214767E-2"/>
          <c:w val="0.35928314356388913"/>
          <c:h val="0.81345572286251566"/>
        </c:manualLayout>
      </c:layout>
      <c:pieChart>
        <c:varyColors val="1"/>
        <c:ser>
          <c:idx val="0"/>
          <c:order val="0"/>
          <c:tx>
            <c:strRef>
              <c:f>'3.2.3_EROG TIPO PUB SHA'!$C$25</c:f>
              <c:strCache>
                <c:ptCount val="1"/>
                <c:pt idx="0">
                  <c:v>Total</c:v>
                </c:pt>
              </c:strCache>
            </c:strRef>
          </c:tx>
          <c:spPr>
            <a:solidFill>
              <a:srgbClr val="FFC1CD"/>
            </a:solidFill>
          </c:spPr>
          <c:dPt>
            <c:idx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1-77E5-45B0-A4D7-7E945C0EB708}"/>
              </c:ext>
            </c:extLst>
          </c:dPt>
          <c:dPt>
            <c:idx val="1"/>
            <c:bubble3D val="0"/>
            <c:spPr>
              <a:solidFill>
                <a:srgbClr val="4BACC6"/>
              </a:solidFill>
              <a:ln>
                <a:solidFill>
                  <a:srgbClr val="268C8A"/>
                </a:solidFill>
              </a:ln>
            </c:spPr>
            <c:extLst xmlns:c16r2="http://schemas.microsoft.com/office/drawing/2015/06/chart">
              <c:ext xmlns:c16="http://schemas.microsoft.com/office/drawing/2014/chart" uri="{C3380CC4-5D6E-409C-BE32-E72D297353CC}">
                <c16:uniqueId val="{00000003-77E5-45B0-A4D7-7E945C0EB708}"/>
              </c:ext>
            </c:extLst>
          </c:dPt>
          <c:dPt>
            <c:idx val="2"/>
            <c:bubble3D val="0"/>
            <c:spPr>
              <a:solidFill>
                <a:srgbClr val="FFD1D1"/>
              </a:solidFill>
              <a:ln>
                <a:solidFill>
                  <a:srgbClr val="FF9999"/>
                </a:solidFill>
              </a:ln>
            </c:spPr>
            <c:extLst xmlns:c16r2="http://schemas.microsoft.com/office/drawing/2015/06/chart">
              <c:ext xmlns:c16="http://schemas.microsoft.com/office/drawing/2014/chart" uri="{C3380CC4-5D6E-409C-BE32-E72D297353CC}">
                <c16:uniqueId val="{00000005-77E5-45B0-A4D7-7E945C0EB708}"/>
              </c:ext>
            </c:extLst>
          </c:dPt>
          <c:dPt>
            <c:idx val="3"/>
            <c:bubble3D val="0"/>
            <c:spPr>
              <a:solidFill>
                <a:srgbClr val="FFBEAA"/>
              </a:solidFill>
              <a:ln>
                <a:solidFill>
                  <a:srgbClr val="FB5B7B"/>
                </a:solidFill>
              </a:ln>
            </c:spPr>
            <c:extLst xmlns:c16r2="http://schemas.microsoft.com/office/drawing/2015/06/chart">
              <c:ext xmlns:c16="http://schemas.microsoft.com/office/drawing/2014/chart" uri="{C3380CC4-5D6E-409C-BE32-E72D297353CC}">
                <c16:uniqueId val="{00000007-77E5-45B0-A4D7-7E945C0EB708}"/>
              </c:ext>
            </c:extLst>
          </c:dPt>
          <c:dPt>
            <c:idx val="4"/>
            <c:bubble3D val="0"/>
            <c:spPr>
              <a:solidFill>
                <a:schemeClr val="accent3">
                  <a:lumMod val="20000"/>
                  <a:lumOff val="80000"/>
                </a:schemeClr>
              </a:solidFill>
              <a:ln>
                <a:solidFill>
                  <a:schemeClr val="accent3">
                    <a:lumMod val="75000"/>
                  </a:schemeClr>
                </a:solidFill>
              </a:ln>
            </c:spPr>
            <c:extLst xmlns:c16r2="http://schemas.microsoft.com/office/drawing/2015/06/chart">
              <c:ext xmlns:c16="http://schemas.microsoft.com/office/drawing/2014/chart" uri="{C3380CC4-5D6E-409C-BE32-E72D297353CC}">
                <c16:uniqueId val="{00000009-77E5-45B0-A4D7-7E945C0EB708}"/>
              </c:ext>
            </c:extLst>
          </c:dPt>
          <c:dPt>
            <c:idx val="5"/>
            <c:bubble3D val="0"/>
            <c:spPr>
              <a:solidFill>
                <a:schemeClr val="accent4">
                  <a:lumMod val="20000"/>
                  <a:lumOff val="80000"/>
                </a:schemeClr>
              </a:solidFill>
              <a:ln>
                <a:solidFill>
                  <a:schemeClr val="accent4">
                    <a:lumMod val="75000"/>
                  </a:schemeClr>
                </a:solidFill>
              </a:ln>
            </c:spPr>
            <c:extLst xmlns:c16r2="http://schemas.microsoft.com/office/drawing/2015/06/chart">
              <c:ext xmlns:c16="http://schemas.microsoft.com/office/drawing/2014/chart" uri="{C3380CC4-5D6E-409C-BE32-E72D297353CC}">
                <c16:uniqueId val="{0000000B-77E5-45B0-A4D7-7E945C0EB708}"/>
              </c:ext>
            </c:extLst>
          </c:dPt>
          <c:dLbls>
            <c:spPr>
              <a:noFill/>
              <a:ln>
                <a:noFill/>
              </a:ln>
              <a:effectLst/>
            </c:spPr>
            <c:dLblPos val="outEnd"/>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15:layout/>
              </c:ext>
            </c:extLst>
          </c:dLbls>
          <c:cat>
            <c:strRef>
              <c:f>'3.2.3_EROG TIPO PUB SHA'!$D$24:$I$24</c:f>
              <c:strCache>
                <c:ptCount val="6"/>
                <c:pt idx="0">
                  <c:v>Remuneraciones</c:v>
                </c:pt>
                <c:pt idx="1">
                  <c:v>Consumo intermedio</c:v>
                </c:pt>
                <c:pt idx="2">
                  <c:v>Inversiones de capital</c:v>
                </c:pt>
                <c:pt idx="3">
                  <c:v>Consumo del gobierno en nombre de los hogares</c:v>
                </c:pt>
                <c:pt idx="4">
                  <c:v>Transferencias</c:v>
                </c:pt>
                <c:pt idx="5">
                  <c:v>Otros gastos</c:v>
                </c:pt>
              </c:strCache>
            </c:strRef>
          </c:cat>
          <c:val>
            <c:numRef>
              <c:f>'3.2.3_EROG TIPO PUB SHA'!$D$26:$I$26</c:f>
              <c:numCache>
                <c:formatCode>0.0%</c:formatCode>
                <c:ptCount val="6"/>
                <c:pt idx="0">
                  <c:v>0.45132195608191594</c:v>
                </c:pt>
                <c:pt idx="1">
                  <c:v>0.28119667017334615</c:v>
                </c:pt>
                <c:pt idx="2">
                  <c:v>3.0592147676550448E-2</c:v>
                </c:pt>
                <c:pt idx="3">
                  <c:v>0.1831284924748299</c:v>
                </c:pt>
                <c:pt idx="4">
                  <c:v>4.6211561088784624E-2</c:v>
                </c:pt>
                <c:pt idx="5">
                  <c:v>7.5491725045729293E-3</c:v>
                </c:pt>
              </c:numCache>
            </c:numRef>
          </c:val>
          <c:extLst xmlns:c16r2="http://schemas.microsoft.com/office/drawing/2015/06/chart">
            <c:ext xmlns:c16="http://schemas.microsoft.com/office/drawing/2014/chart" uri="{C3380CC4-5D6E-409C-BE32-E72D297353CC}">
              <c16:uniqueId val="{0000000C-77E5-45B0-A4D7-7E945C0EB708}"/>
            </c:ext>
          </c:extLst>
        </c:ser>
        <c:dLbls>
          <c:dLblPos val="outEnd"/>
          <c:showLegendKey val="0"/>
          <c:showVal val="1"/>
          <c:showCatName val="0"/>
          <c:showSerName val="0"/>
          <c:showPercent val="0"/>
          <c:showBubbleSize val="0"/>
          <c:showLeaderLines val="1"/>
        </c:dLbls>
        <c:firstSliceAng val="0"/>
      </c:pieChart>
    </c:plotArea>
    <c:legend>
      <c:legendPos val="r"/>
      <c:layout>
        <c:manualLayout>
          <c:xMode val="edge"/>
          <c:yMode val="edge"/>
          <c:x val="0.63722774221567624"/>
          <c:y val="0.34700073726739211"/>
          <c:w val="0.20041650971686806"/>
          <c:h val="0.47886279514966651"/>
        </c:manualLayout>
      </c:layout>
      <c:overlay val="0"/>
      <c:txPr>
        <a:bodyPr rot="0" vert="horz"/>
        <a:lstStyle/>
        <a:p>
          <a:pPr rtl="0">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ln>
      <a:solidFill>
        <a:schemeClr val="bg1"/>
      </a:solidFill>
      <a:prstDash val="dash"/>
    </a:ln>
  </c:spPr>
  <c:txPr>
    <a:bodyPr/>
    <a:lstStyle/>
    <a:p>
      <a:pPr>
        <a:defRPr sz="1100">
          <a:solidFill>
            <a:srgbClr val="6B6B6B"/>
          </a:solidFill>
          <a:latin typeface="Century Gothic" panose="020B0502020202020204" pitchFamily="34" charset="0"/>
        </a:defRPr>
      </a:pPr>
      <a:endParaRPr lang="es-EC"/>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title>
      <c:layout>
        <c:manualLayout>
          <c:xMode val="edge"/>
          <c:yMode val="edge"/>
          <c:x val="0.67641075911925808"/>
          <c:y val="0.23071155605613705"/>
        </c:manualLayout>
      </c:layout>
      <c:overlay val="0"/>
    </c:title>
    <c:autoTitleDeleted val="0"/>
    <c:plotArea>
      <c:layout>
        <c:manualLayout>
          <c:layoutTarget val="inner"/>
          <c:xMode val="edge"/>
          <c:yMode val="edge"/>
          <c:x val="0.25341286655714801"/>
          <c:y val="9.7470991855214767E-2"/>
          <c:w val="0.35928314356388913"/>
          <c:h val="0.81345572286251566"/>
        </c:manualLayout>
      </c:layout>
      <c:pieChart>
        <c:varyColors val="1"/>
        <c:ser>
          <c:idx val="0"/>
          <c:order val="0"/>
          <c:tx>
            <c:strRef>
              <c:f>'3.2.3_EROG TIPO PUB SHA'!$C$41</c:f>
              <c:strCache>
                <c:ptCount val="1"/>
                <c:pt idx="0">
                  <c:v>Sector Público</c:v>
                </c:pt>
              </c:strCache>
            </c:strRef>
          </c:tx>
          <c:spPr>
            <a:solidFill>
              <a:srgbClr val="FFC1CD"/>
            </a:solidFill>
          </c:spPr>
          <c:dPt>
            <c:idx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1-DDD3-47F7-A041-E4F5EACD187B}"/>
              </c:ext>
            </c:extLst>
          </c:dPt>
          <c:dPt>
            <c:idx val="1"/>
            <c:bubble3D val="0"/>
            <c:spPr>
              <a:solidFill>
                <a:srgbClr val="4BACC6"/>
              </a:solidFill>
              <a:ln>
                <a:solidFill>
                  <a:srgbClr val="268C8A"/>
                </a:solidFill>
              </a:ln>
            </c:spPr>
            <c:extLst xmlns:c16r2="http://schemas.microsoft.com/office/drawing/2015/06/chart">
              <c:ext xmlns:c16="http://schemas.microsoft.com/office/drawing/2014/chart" uri="{C3380CC4-5D6E-409C-BE32-E72D297353CC}">
                <c16:uniqueId val="{00000003-DDD3-47F7-A041-E4F5EACD187B}"/>
              </c:ext>
            </c:extLst>
          </c:dPt>
          <c:dPt>
            <c:idx val="2"/>
            <c:bubble3D val="0"/>
            <c:spPr>
              <a:solidFill>
                <a:srgbClr val="00FFB4"/>
              </a:solidFill>
              <a:ln>
                <a:solidFill>
                  <a:srgbClr val="32B4B4"/>
                </a:solidFill>
              </a:ln>
            </c:spPr>
            <c:extLst xmlns:c16r2="http://schemas.microsoft.com/office/drawing/2015/06/chart">
              <c:ext xmlns:c16="http://schemas.microsoft.com/office/drawing/2014/chart" uri="{C3380CC4-5D6E-409C-BE32-E72D297353CC}">
                <c16:uniqueId val="{00000005-DDD3-47F7-A041-E4F5EACD187B}"/>
              </c:ext>
            </c:extLst>
          </c:dPt>
          <c:dPt>
            <c:idx val="3"/>
            <c:bubble3D val="0"/>
            <c:spPr>
              <a:solidFill>
                <a:schemeClr val="accent3">
                  <a:lumMod val="20000"/>
                  <a:lumOff val="80000"/>
                </a:schemeClr>
              </a:solidFill>
              <a:ln>
                <a:solidFill>
                  <a:schemeClr val="accent3">
                    <a:lumMod val="75000"/>
                  </a:schemeClr>
                </a:solidFill>
              </a:ln>
            </c:spPr>
            <c:extLst xmlns:c16r2="http://schemas.microsoft.com/office/drawing/2015/06/chart">
              <c:ext xmlns:c16="http://schemas.microsoft.com/office/drawing/2014/chart" uri="{C3380CC4-5D6E-409C-BE32-E72D297353CC}">
                <c16:uniqueId val="{00000007-DDD3-47F7-A041-E4F5EACD187B}"/>
              </c:ext>
            </c:extLst>
          </c:dPt>
          <c:dPt>
            <c:idx val="4"/>
            <c:bubble3D val="0"/>
            <c:spPr>
              <a:solidFill>
                <a:srgbClr val="FFBEAA"/>
              </a:solidFill>
              <a:ln>
                <a:solidFill>
                  <a:srgbClr val="FB5B7B"/>
                </a:solidFill>
              </a:ln>
            </c:spPr>
            <c:extLst xmlns:c16r2="http://schemas.microsoft.com/office/drawing/2015/06/chart">
              <c:ext xmlns:c16="http://schemas.microsoft.com/office/drawing/2014/chart" uri="{C3380CC4-5D6E-409C-BE32-E72D297353CC}">
                <c16:uniqueId val="{00000009-DDD3-47F7-A041-E4F5EACD187B}"/>
              </c:ext>
            </c:extLst>
          </c:dPt>
          <c:dLbls>
            <c:spPr>
              <a:noFill/>
              <a:ln>
                <a:noFill/>
              </a:ln>
              <a:effectLst/>
            </c:spPr>
            <c:dLblPos val="outEnd"/>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'3.2.3_EROG TIPO PUB SHA'!$D$39:$I$39</c:f>
              <c:strCache>
                <c:ptCount val="6"/>
                <c:pt idx="0">
                  <c:v>Remuneraciones</c:v>
                </c:pt>
                <c:pt idx="1">
                  <c:v>Consumo intermedio</c:v>
                </c:pt>
                <c:pt idx="2">
                  <c:v>Inversiones de capital</c:v>
                </c:pt>
                <c:pt idx="3">
                  <c:v>Compras del gobierno en nombre de los hogares</c:v>
                </c:pt>
                <c:pt idx="4">
                  <c:v>Transferencias</c:v>
                </c:pt>
                <c:pt idx="5">
                  <c:v>Otros gastos</c:v>
                </c:pt>
              </c:strCache>
            </c:strRef>
          </c:cat>
          <c:val>
            <c:numRef>
              <c:f>'3.2.3_EROG TIPO PUB SHA'!$D$41:$I$41</c:f>
              <c:numCache>
                <c:formatCode>0.0%</c:formatCode>
                <c:ptCount val="6"/>
                <c:pt idx="0">
                  <c:v>0.47504192364963571</c:v>
                </c:pt>
                <c:pt idx="1">
                  <c:v>0.17492865094761875</c:v>
                </c:pt>
                <c:pt idx="2">
                  <c:v>8.624629162755023E-3</c:v>
                </c:pt>
                <c:pt idx="3">
                  <c:v>0.27710978795591762</c:v>
                </c:pt>
                <c:pt idx="4">
                  <c:v>6.4162476538525803E-2</c:v>
                </c:pt>
                <c:pt idx="5">
                  <c:v>1.325317455471011E-4</c:v>
                </c:pt>
              </c:numCache>
            </c:numRef>
          </c:val>
          <c:extLst xmlns:c16r2="http://schemas.microsoft.com/office/drawing/2015/06/chart">
            <c:ext xmlns:c16="http://schemas.microsoft.com/office/drawing/2014/chart" uri="{C3380CC4-5D6E-409C-BE32-E72D297353CC}">
              <c16:uniqueId val="{0000000A-DDD3-47F7-A041-E4F5EACD187B}"/>
            </c:ext>
          </c:extLst>
        </c:ser>
        <c:dLbls>
          <c:dLblPos val="outEnd"/>
          <c:showLegendKey val="0"/>
          <c:showVal val="1"/>
          <c:showCatName val="0"/>
          <c:showSerName val="0"/>
          <c:showPercent val="0"/>
          <c:showBubbleSize val="0"/>
          <c:showLeaderLines val="1"/>
        </c:dLbls>
        <c:firstSliceAng val="0"/>
      </c:pieChart>
    </c:plotArea>
    <c:legend>
      <c:legendPos val="r"/>
      <c:layout>
        <c:manualLayout>
          <c:xMode val="edge"/>
          <c:yMode val="edge"/>
          <c:x val="0.63722774221567624"/>
          <c:y val="0.34700073726739211"/>
          <c:w val="0.20202498110596889"/>
          <c:h val="0.42766193573106009"/>
        </c:manualLayout>
      </c:layout>
      <c:overlay val="0"/>
      <c:txPr>
        <a:bodyPr rot="0" vert="horz"/>
        <a:lstStyle/>
        <a:p>
          <a:pPr rtl="0">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ln>
      <a:solidFill>
        <a:schemeClr val="bg1"/>
      </a:solidFill>
      <a:prstDash val="dash"/>
    </a:ln>
  </c:spPr>
  <c:txPr>
    <a:bodyPr/>
    <a:lstStyle/>
    <a:p>
      <a:pPr>
        <a:defRPr sz="1100">
          <a:solidFill>
            <a:srgbClr val="6B6B6B"/>
          </a:solidFill>
          <a:latin typeface="Century Gothic" panose="020B0502020202020204" pitchFamily="34" charset="0"/>
        </a:defRPr>
      </a:pPr>
      <a:endParaRPr lang="es-EC"/>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title>
      <c:layout>
        <c:manualLayout>
          <c:xMode val="edge"/>
          <c:yMode val="edge"/>
          <c:x val="0.67641075911925808"/>
          <c:y val="0.23071155605613705"/>
        </c:manualLayout>
      </c:layout>
      <c:overlay val="0"/>
    </c:title>
    <c:autoTitleDeleted val="0"/>
    <c:plotArea>
      <c:layout>
        <c:manualLayout>
          <c:layoutTarget val="inner"/>
          <c:xMode val="edge"/>
          <c:yMode val="edge"/>
          <c:x val="0.25341286655714801"/>
          <c:y val="9.7470991855214767E-2"/>
          <c:w val="0.35928314356388913"/>
          <c:h val="0.81345572286251566"/>
        </c:manualLayout>
      </c:layout>
      <c:pieChart>
        <c:varyColors val="1"/>
        <c:ser>
          <c:idx val="0"/>
          <c:order val="0"/>
          <c:tx>
            <c:strRef>
              <c:f>'3.2.4_EROG TIPO PRIV SHA'!$C$46</c:f>
              <c:strCache>
                <c:ptCount val="1"/>
                <c:pt idx="0">
                  <c:v>Sector privado</c:v>
                </c:pt>
              </c:strCache>
            </c:strRef>
          </c:tx>
          <c:spPr>
            <a:solidFill>
              <a:srgbClr val="FFC1CD"/>
            </a:solidFill>
          </c:spPr>
          <c:dPt>
            <c:idx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1-7C63-4628-B5D6-DAD0191CD1E3}"/>
              </c:ext>
            </c:extLst>
          </c:dPt>
          <c:dPt>
            <c:idx val="1"/>
            <c:bubble3D val="0"/>
            <c:spPr>
              <a:solidFill>
                <a:srgbClr val="4BACC6"/>
              </a:solidFill>
              <a:ln>
                <a:solidFill>
                  <a:srgbClr val="268C8A"/>
                </a:solidFill>
              </a:ln>
            </c:spPr>
            <c:extLst xmlns:c16r2="http://schemas.microsoft.com/office/drawing/2015/06/chart">
              <c:ext xmlns:c16="http://schemas.microsoft.com/office/drawing/2014/chart" uri="{C3380CC4-5D6E-409C-BE32-E72D297353CC}">
                <c16:uniqueId val="{00000003-7C63-4628-B5D6-DAD0191CD1E3}"/>
              </c:ext>
            </c:extLst>
          </c:dPt>
          <c:dPt>
            <c:idx val="2"/>
            <c:bubble3D val="0"/>
            <c:spPr>
              <a:solidFill>
                <a:srgbClr val="FFD1D1"/>
              </a:solidFill>
              <a:ln>
                <a:solidFill>
                  <a:srgbClr val="FF9999"/>
                </a:solidFill>
              </a:ln>
            </c:spPr>
            <c:extLst xmlns:c16r2="http://schemas.microsoft.com/office/drawing/2015/06/chart">
              <c:ext xmlns:c16="http://schemas.microsoft.com/office/drawing/2014/chart" uri="{C3380CC4-5D6E-409C-BE32-E72D297353CC}">
                <c16:uniqueId val="{00000005-7C63-4628-B5D6-DAD0191CD1E3}"/>
              </c:ext>
            </c:extLst>
          </c:dPt>
          <c:dPt>
            <c:idx val="3"/>
            <c:bubble3D val="0"/>
            <c:spPr>
              <a:solidFill>
                <a:srgbClr val="FFC000"/>
              </a:solidFill>
              <a:ln>
                <a:solidFill>
                  <a:srgbClr val="DC5E7C"/>
                </a:solidFill>
              </a:ln>
            </c:spPr>
            <c:extLst xmlns:c16r2="http://schemas.microsoft.com/office/drawing/2015/06/chart">
              <c:ext xmlns:c16="http://schemas.microsoft.com/office/drawing/2014/chart" uri="{C3380CC4-5D6E-409C-BE32-E72D297353CC}">
                <c16:uniqueId val="{00000007-7C63-4628-B5D6-DAD0191CD1E3}"/>
              </c:ext>
            </c:extLst>
          </c:dPt>
          <c:dPt>
            <c:idx val="4"/>
            <c:bubble3D val="0"/>
            <c:spPr>
              <a:solidFill>
                <a:srgbClr val="00FFB4"/>
              </a:solidFill>
              <a:ln>
                <a:solidFill>
                  <a:srgbClr val="50DCBB"/>
                </a:solidFill>
              </a:ln>
            </c:spPr>
            <c:extLst xmlns:c16r2="http://schemas.microsoft.com/office/drawing/2015/06/chart">
              <c:ext xmlns:c16="http://schemas.microsoft.com/office/drawing/2014/chart" uri="{C3380CC4-5D6E-409C-BE32-E72D297353CC}">
                <c16:uniqueId val="{00000009-7C63-4628-B5D6-DAD0191CD1E3}"/>
              </c:ext>
            </c:extLst>
          </c:dPt>
          <c:dPt>
            <c:idx val="5"/>
            <c:bubble3D val="0"/>
            <c:spPr>
              <a:solidFill>
                <a:srgbClr val="FFBEAA"/>
              </a:solidFill>
              <a:ln>
                <a:solidFill>
                  <a:srgbClr val="FB5B7B"/>
                </a:solidFill>
              </a:ln>
            </c:spPr>
            <c:extLst xmlns:c16r2="http://schemas.microsoft.com/office/drawing/2015/06/chart">
              <c:ext xmlns:c16="http://schemas.microsoft.com/office/drawing/2014/chart" uri="{C3380CC4-5D6E-409C-BE32-E72D297353CC}">
                <c16:uniqueId val="{0000000B-7C63-4628-B5D6-DAD0191CD1E3}"/>
              </c:ext>
            </c:extLst>
          </c:dPt>
          <c:dLbls>
            <c:dLbl>
              <c:idx val="0"/>
              <c:layout>
                <c:manualLayout>
                  <c:x val="-7.421696234842988E-2"/>
                  <c:y val="1.4981269873775079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C63-4628-B5D6-DAD0191CD1E3}"/>
                </c:ext>
                <c:ext xmlns:c15="http://schemas.microsoft.com/office/drawing/2012/chart" uri="{CE6537A1-D6FC-4f65-9D91-7224C49458BB}"/>
              </c:extLst>
            </c:dLbl>
            <c:dLbl>
              <c:idx val="1"/>
              <c:layout>
                <c:manualLayout>
                  <c:x val="5.6075038218813621E-2"/>
                  <c:y val="-0.16779022258628148"/>
                </c:manualLayout>
              </c:layout>
              <c:spPr>
                <a:noFill/>
                <a:ln>
                  <a:noFill/>
                </a:ln>
                <a:effectLst/>
              </c:spPr>
              <c:txPr>
                <a:bodyPr wrap="square" lIns="38100" tIns="19050" rIns="38100" bIns="19050" anchor="ctr">
                  <a:spAutoFit/>
                </a:bodyPr>
                <a:lstStyle/>
                <a:p>
                  <a:pPr>
                    <a:defRPr>
                      <a:solidFill>
                        <a:schemeClr val="bg1"/>
                      </a:solidFill>
                    </a:defRPr>
                  </a:pPr>
                  <a:endParaRPr lang="es-EC"/>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C63-4628-B5D6-DAD0191CD1E3}"/>
                </c:ext>
                <c:ext xmlns:c15="http://schemas.microsoft.com/office/drawing/2012/chart" uri="{CE6537A1-D6FC-4f65-9D91-7224C49458BB}"/>
              </c:extLst>
            </c:dLbl>
            <c:dLbl>
              <c:idx val="2"/>
              <c:layout>
                <c:manualLayout>
                  <c:x val="1.9791189959581301E-2"/>
                  <c:y val="9.8876381166915883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C63-4628-B5D6-DAD0191CD1E3}"/>
                </c:ext>
                <c:ext xmlns:c15="http://schemas.microsoft.com/office/drawing/2012/chart" uri="{CE6537A1-D6FC-4f65-9D91-7224C49458BB}"/>
              </c:extLst>
            </c:dLbl>
            <c:dLbl>
              <c:idx val="3"/>
              <c:layout>
                <c:manualLayout>
                  <c:x val="-1.9250324896600616E-2"/>
                  <c:y val="2.0973777823285186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C63-4628-B5D6-DAD0191CD1E3}"/>
                </c:ext>
                <c:ext xmlns:c15="http://schemas.microsoft.com/office/drawing/2012/chart" uri="{CE6537A1-D6FC-4f65-9D91-7224C49458BB}"/>
              </c:extLst>
            </c:dLbl>
            <c:dLbl>
              <c:idx val="4"/>
              <c:layout>
                <c:manualLayout>
                  <c:x val="1.3477880031444723E-2"/>
                  <c:y val="-1.198501589902011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C63-4628-B5D6-DAD0191CD1E3}"/>
                </c:ext>
                <c:ext xmlns:c15="http://schemas.microsoft.com/office/drawing/2012/chart" uri="{CE6537A1-D6FC-4f65-9D91-7224C49458BB}"/>
              </c:extLst>
            </c:dLbl>
            <c:dLbl>
              <c:idx val="5"/>
              <c:layout>
                <c:manualLayout>
                  <c:x val="2.9686784939372008E-2"/>
                  <c:y val="-2.0973777823285186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C63-4628-B5D6-DAD0191CD1E3}"/>
                </c:ext>
                <c:ext xmlns:c15="http://schemas.microsoft.com/office/drawing/2012/chart" uri="{CE6537A1-D6FC-4f65-9D91-7224C49458BB}"/>
              </c:extLst>
            </c:dLbl>
            <c:spPr>
              <a:noFill/>
              <a:ln>
                <a:noFill/>
              </a:ln>
              <a:effectLst/>
            </c:spPr>
            <c:dLblPos val="outEnd"/>
            <c:showLegendKey val="0"/>
            <c:showVal val="1"/>
            <c:showCatName val="0"/>
            <c:showSerName val="0"/>
            <c:showPercent val="0"/>
            <c:showBubbleSize val="0"/>
            <c:showLeaderLines val="1"/>
            <c:leaderLines>
              <c:spPr>
                <a:ln>
                  <a:solidFill>
                    <a:schemeClr val="bg1">
                      <a:lumMod val="75000"/>
                    </a:schemeClr>
                  </a:solidFill>
                </a:ln>
              </c:spPr>
            </c:leaderLines>
            <c:extLst xmlns:c16r2="http://schemas.microsoft.com/office/drawing/2015/06/chart">
              <c:ext xmlns:c15="http://schemas.microsoft.com/office/drawing/2012/chart" uri="{CE6537A1-D6FC-4f65-9D91-7224C49458BB}"/>
            </c:extLst>
          </c:dLbls>
          <c:cat>
            <c:strRef>
              <c:f>'3.2.4_EROG TIPO PRIV SHA'!$D$44:$I$44</c:f>
              <c:strCache>
                <c:ptCount val="6"/>
                <c:pt idx="0">
                  <c:v>Remuneraciones</c:v>
                </c:pt>
                <c:pt idx="1">
                  <c:v>Consumo intermedio</c:v>
                </c:pt>
                <c:pt idx="2">
                  <c:v>Inversiones de capital</c:v>
                </c:pt>
                <c:pt idx="3">
                  <c:v>Compras del gobierno en nombre de los hogares</c:v>
                </c:pt>
                <c:pt idx="4">
                  <c:v>Transferencias</c:v>
                </c:pt>
                <c:pt idx="5">
                  <c:v>Otros gastos</c:v>
                </c:pt>
              </c:strCache>
            </c:strRef>
          </c:cat>
          <c:val>
            <c:numRef>
              <c:f>'3.2.4_EROG TIPO PRIV SHA'!$D$46:$I$46</c:f>
              <c:numCache>
                <c:formatCode>0.0%</c:formatCode>
                <c:ptCount val="6"/>
                <c:pt idx="0">
                  <c:v>0.40510210052456724</c:v>
                </c:pt>
                <c:pt idx="1">
                  <c:v>0.48826662020409317</c:v>
                </c:pt>
                <c:pt idx="2">
                  <c:v>7.3397245523428023E-2</c:v>
                </c:pt>
                <c:pt idx="3">
                  <c:v>0</c:v>
                </c:pt>
                <c:pt idx="4">
                  <c:v>1.1233068102211996E-2</c:v>
                </c:pt>
                <c:pt idx="5">
                  <c:v>2.2000965645699557E-2</c:v>
                </c:pt>
              </c:numCache>
            </c:numRef>
          </c:val>
          <c:extLst xmlns:c16r2="http://schemas.microsoft.com/office/drawing/2015/06/chart">
            <c:ext xmlns:c16="http://schemas.microsoft.com/office/drawing/2014/chart" uri="{C3380CC4-5D6E-409C-BE32-E72D297353CC}">
              <c16:uniqueId val="{0000000C-7C63-4628-B5D6-DAD0191CD1E3}"/>
            </c:ext>
          </c:extLst>
        </c:ser>
        <c:dLbls>
          <c:dLblPos val="outEnd"/>
          <c:showLegendKey val="0"/>
          <c:showVal val="1"/>
          <c:showCatName val="0"/>
          <c:showSerName val="0"/>
          <c:showPercent val="0"/>
          <c:showBubbleSize val="0"/>
          <c:showLeaderLines val="1"/>
        </c:dLbls>
        <c:firstSliceAng val="0"/>
      </c:pieChart>
    </c:plotArea>
    <c:legend>
      <c:legendPos val="r"/>
      <c:layout>
        <c:manualLayout>
          <c:xMode val="edge"/>
          <c:yMode val="edge"/>
          <c:x val="0.63722774221567624"/>
          <c:y val="0.34700073726739211"/>
          <c:w val="0.21534000366412498"/>
          <c:h val="0.50856079304944579"/>
        </c:manualLayout>
      </c:layout>
      <c:overlay val="0"/>
      <c:txPr>
        <a:bodyPr rot="0" vert="horz"/>
        <a:lstStyle/>
        <a:p>
          <a:pPr rtl="0">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ln>
      <a:solidFill>
        <a:schemeClr val="bg1"/>
      </a:solidFill>
      <a:prstDash val="dash"/>
    </a:ln>
  </c:spPr>
  <c:txPr>
    <a:bodyPr/>
    <a:lstStyle/>
    <a:p>
      <a:pPr>
        <a:defRPr sz="1100">
          <a:solidFill>
            <a:srgbClr val="6B6B6B"/>
          </a:solidFill>
          <a:latin typeface="Century Gothic" panose="020B0502020202020204" pitchFamily="34" charset="0"/>
        </a:defRPr>
      </a:pPr>
      <a:endParaRPr lang="es-EC"/>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6"/>
    </mc:Choice>
    <mc:Fallback>
      <c:style val="16"/>
    </mc:Fallback>
  </mc:AlternateContent>
  <c:chart>
    <c:autoTitleDeleted val="1"/>
    <c:plotArea>
      <c:layout>
        <c:manualLayout>
          <c:layoutTarget val="inner"/>
          <c:xMode val="edge"/>
          <c:yMode val="edge"/>
          <c:x val="0.25341286655714801"/>
          <c:y val="9.7470991855214767E-2"/>
          <c:w val="0.35928314356388913"/>
          <c:h val="0.81345572286251566"/>
        </c:manualLayout>
      </c:layout>
      <c:pieChart>
        <c:varyColors val="1"/>
        <c:ser>
          <c:idx val="0"/>
          <c:order val="0"/>
          <c:spPr>
            <a:solidFill>
              <a:srgbClr val="FFC1CD"/>
            </a:solidFill>
          </c:spPr>
          <c:dPt>
            <c:idx val="0"/>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1-D3E5-4944-902F-1BDF1282EE8D}"/>
              </c:ext>
            </c:extLst>
          </c:dPt>
          <c:dPt>
            <c:idx val="1"/>
            <c:bubble3D val="0"/>
            <c:spPr>
              <a:solidFill>
                <a:srgbClr val="4BACC6"/>
              </a:solidFill>
              <a:ln>
                <a:solidFill>
                  <a:srgbClr val="268C8A"/>
                </a:solidFill>
              </a:ln>
            </c:spPr>
            <c:extLst xmlns:c16r2="http://schemas.microsoft.com/office/drawing/2015/06/chart">
              <c:ext xmlns:c16="http://schemas.microsoft.com/office/drawing/2014/chart" uri="{C3380CC4-5D6E-409C-BE32-E72D297353CC}">
                <c16:uniqueId val="{00000003-D3E5-4944-902F-1BDF1282EE8D}"/>
              </c:ext>
            </c:extLst>
          </c:dPt>
          <c:dPt>
            <c:idx val="2"/>
            <c:bubble3D val="0"/>
            <c:spPr>
              <a:solidFill>
                <a:srgbClr val="FFD1D1"/>
              </a:solidFill>
              <a:ln>
                <a:solidFill>
                  <a:srgbClr val="FF9999"/>
                </a:solidFill>
              </a:ln>
            </c:spPr>
            <c:extLst xmlns:c16r2="http://schemas.microsoft.com/office/drawing/2015/06/chart">
              <c:ext xmlns:c16="http://schemas.microsoft.com/office/drawing/2014/chart" uri="{C3380CC4-5D6E-409C-BE32-E72D297353CC}">
                <c16:uniqueId val="{00000005-D3E5-4944-902F-1BDF1282EE8D}"/>
              </c:ext>
            </c:extLst>
          </c:dPt>
          <c:dPt>
            <c:idx val="3"/>
            <c:bubble3D val="0"/>
            <c:spPr>
              <a:solidFill>
                <a:srgbClr val="FFBEAA"/>
              </a:solidFill>
              <a:ln>
                <a:solidFill>
                  <a:srgbClr val="F57913"/>
                </a:solidFill>
              </a:ln>
            </c:spPr>
            <c:extLst xmlns:c16r2="http://schemas.microsoft.com/office/drawing/2015/06/chart">
              <c:ext xmlns:c16="http://schemas.microsoft.com/office/drawing/2014/chart" uri="{C3380CC4-5D6E-409C-BE32-E72D297353CC}">
                <c16:uniqueId val="{00000007-D3E5-4944-902F-1BDF1282EE8D}"/>
              </c:ext>
            </c:extLst>
          </c:dPt>
          <c:dPt>
            <c:idx val="4"/>
            <c:bubble3D val="0"/>
            <c:spPr>
              <a:solidFill>
                <a:schemeClr val="accent3">
                  <a:lumMod val="20000"/>
                  <a:lumOff val="80000"/>
                </a:schemeClr>
              </a:solidFill>
              <a:ln>
                <a:solidFill>
                  <a:schemeClr val="accent3">
                    <a:lumMod val="75000"/>
                  </a:schemeClr>
                </a:solidFill>
              </a:ln>
            </c:spPr>
            <c:extLst xmlns:c16r2="http://schemas.microsoft.com/office/drawing/2015/06/chart">
              <c:ext xmlns:c16="http://schemas.microsoft.com/office/drawing/2014/chart" uri="{C3380CC4-5D6E-409C-BE32-E72D297353CC}">
                <c16:uniqueId val="{00000009-D3E5-4944-902F-1BDF1282EE8D}"/>
              </c:ext>
            </c:extLst>
          </c:dPt>
          <c:dPt>
            <c:idx val="5"/>
            <c:bubble3D val="0"/>
            <c:spPr>
              <a:solidFill>
                <a:schemeClr val="accent4">
                  <a:lumMod val="20000"/>
                  <a:lumOff val="80000"/>
                </a:schemeClr>
              </a:solidFill>
              <a:ln>
                <a:solidFill>
                  <a:schemeClr val="accent4">
                    <a:lumMod val="75000"/>
                  </a:schemeClr>
                </a:solidFill>
              </a:ln>
            </c:spPr>
            <c:extLst xmlns:c16r2="http://schemas.microsoft.com/office/drawing/2015/06/chart">
              <c:ext xmlns:c16="http://schemas.microsoft.com/office/drawing/2014/chart" uri="{C3380CC4-5D6E-409C-BE32-E72D297353CC}">
                <c16:uniqueId val="{0000000B-D3E5-4944-902F-1BDF1282EE8D}"/>
              </c:ext>
            </c:extLst>
          </c:dPt>
          <c:dLbls>
            <c:dLbl>
              <c:idx val="0"/>
              <c:layout>
                <c:manualLayout>
                  <c:x val="-6.4465330651969355E-2"/>
                  <c:y val="3.0011508350052344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E5-4944-902F-1BDF1282EE8D}"/>
                </c:ext>
                <c:ext xmlns:c15="http://schemas.microsoft.com/office/drawing/2012/chart" uri="{CE6537A1-D6FC-4f65-9D91-7224C49458BB}">
                  <c15:layout/>
                </c:ext>
              </c:extLst>
            </c:dLbl>
            <c:dLbl>
              <c:idx val="1"/>
              <c:layout>
                <c:manualLayout>
                  <c:x val="4.1023392233071408E-2"/>
                  <c:y val="-0.16206214509028255"/>
                </c:manualLayout>
              </c:layout>
              <c:spPr>
                <a:noFill/>
                <a:ln>
                  <a:noFill/>
                </a:ln>
                <a:effectLst/>
              </c:spPr>
              <c:txPr>
                <a:bodyPr wrap="square" lIns="38100" tIns="19050" rIns="38100" bIns="19050" anchor="ctr">
                  <a:spAutoFit/>
                </a:bodyPr>
                <a:lstStyle/>
                <a:p>
                  <a:pPr>
                    <a:defRPr>
                      <a:solidFill>
                        <a:schemeClr val="bg1"/>
                      </a:solidFill>
                    </a:defRPr>
                  </a:pPr>
                  <a:endParaRPr lang="es-EC"/>
                </a:p>
              </c:txPr>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3E5-4944-902F-1BDF1282EE8D}"/>
                </c:ext>
                <c:ext xmlns:c15="http://schemas.microsoft.com/office/drawing/2012/chart" uri="{CE6537A1-D6FC-4f65-9D91-7224C49458BB}">
                  <c15:layout/>
                </c:ext>
              </c:extLst>
            </c:dLbl>
            <c:dLbl>
              <c:idx val="2"/>
              <c:layout>
                <c:manualLayout>
                  <c:x val="2.6987390993046386E-3"/>
                  <c:y val="-3.0012644388635766E-3"/>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3E5-4944-902F-1BDF1282EE8D}"/>
                </c:ext>
                <c:ext xmlns:c15="http://schemas.microsoft.com/office/drawing/2012/chart" uri="{CE6537A1-D6FC-4f65-9D91-7224C49458BB}">
                  <c15:layout/>
                </c:ext>
              </c:extLst>
            </c:dLbl>
            <c:dLbl>
              <c:idx val="3"/>
              <c:layout>
                <c:manualLayout>
                  <c:x val="3.3488483455568492E-2"/>
                  <c:y val="0.1230471842352146"/>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3E5-4944-902F-1BDF1282EE8D}"/>
                </c:ext>
                <c:ext xmlns:c15="http://schemas.microsoft.com/office/drawing/2012/chart" uri="{CE6537A1-D6FC-4f65-9D91-7224C49458BB}">
                  <c15:layout/>
                </c:ext>
              </c:extLst>
            </c:dLbl>
            <c:dLbl>
              <c:idx val="4"/>
              <c:layout>
                <c:manualLayout>
                  <c:x val="-3.3488483455568492E-2"/>
                  <c:y val="0"/>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3E5-4944-902F-1BDF1282EE8D}"/>
                </c:ext>
                <c:ext xmlns:c15="http://schemas.microsoft.com/office/drawing/2012/chart" uri="{CE6537A1-D6FC-4f65-9D91-7224C49458BB}">
                  <c15:layout/>
                </c:ext>
              </c:extLst>
            </c:dLbl>
            <c:dLbl>
              <c:idx val="5"/>
              <c:layout>
                <c:manualLayout>
                  <c:x val="3.1814059282790012E-2"/>
                  <c:y val="0"/>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3E5-4944-902F-1BDF1282EE8D}"/>
                </c:ext>
                <c:ext xmlns:c15="http://schemas.microsoft.com/office/drawing/2012/chart" uri="{CE6537A1-D6FC-4f65-9D91-7224C49458BB}">
                  <c15:layout/>
                </c:ext>
              </c:extLst>
            </c:dLbl>
            <c:spPr>
              <a:noFill/>
              <a:ln>
                <a:noFill/>
              </a:ln>
              <a:effectLst/>
            </c:spPr>
            <c:dLblPos val="outEnd"/>
            <c:showLegendKey val="0"/>
            <c:showVal val="1"/>
            <c:showCatName val="0"/>
            <c:showSerName val="0"/>
            <c:showPercent val="0"/>
            <c:showBubbleSize val="0"/>
            <c:showLeaderLines val="1"/>
            <c:leaderLines>
              <c:spPr>
                <a:ln>
                  <a:solidFill>
                    <a:schemeClr val="bg1">
                      <a:lumMod val="75000"/>
                    </a:schemeClr>
                  </a:solidFill>
                </a:ln>
              </c:spPr>
            </c:leaderLines>
            <c:extLst xmlns:c16r2="http://schemas.microsoft.com/office/drawing/2015/06/chart">
              <c:ext xmlns:c15="http://schemas.microsoft.com/office/drawing/2012/chart" uri="{CE6537A1-D6FC-4f65-9D91-7224C49458BB}"/>
            </c:extLst>
          </c:dLbls>
          <c:cat>
            <c:strRef>
              <c:f>'3.2.4_EROG TIPO PRIV SHA'!$D$29:$I$29</c:f>
              <c:strCache>
                <c:ptCount val="6"/>
                <c:pt idx="0">
                  <c:v>Remuneraciones</c:v>
                </c:pt>
                <c:pt idx="1">
                  <c:v>Consumo intermedio</c:v>
                </c:pt>
                <c:pt idx="2">
                  <c:v>Inversiones de capital</c:v>
                </c:pt>
                <c:pt idx="3">
                  <c:v>Compras del gobierno en nombre de los hogares</c:v>
                </c:pt>
                <c:pt idx="4">
                  <c:v>Transferencias</c:v>
                </c:pt>
                <c:pt idx="5">
                  <c:v>Otros gastos</c:v>
                </c:pt>
              </c:strCache>
            </c:strRef>
          </c:cat>
          <c:val>
            <c:numRef>
              <c:f>'3.2.4_EROG TIPO PRIV SHA'!$D$31:$I$31</c:f>
              <c:numCache>
                <c:formatCode>0.0%</c:formatCode>
                <c:ptCount val="6"/>
                <c:pt idx="0">
                  <c:v>0.45132195608191594</c:v>
                </c:pt>
                <c:pt idx="1">
                  <c:v>0.28119667017334615</c:v>
                </c:pt>
                <c:pt idx="2">
                  <c:v>3.0592147676550448E-2</c:v>
                </c:pt>
                <c:pt idx="3">
                  <c:v>0.1831284924748299</c:v>
                </c:pt>
                <c:pt idx="4">
                  <c:v>4.6211561088784624E-2</c:v>
                </c:pt>
                <c:pt idx="5">
                  <c:v>7.5491725045729293E-3</c:v>
                </c:pt>
              </c:numCache>
            </c:numRef>
          </c:val>
          <c:extLst xmlns:c16r2="http://schemas.microsoft.com/office/drawing/2015/06/chart">
            <c:ext xmlns:c16="http://schemas.microsoft.com/office/drawing/2014/chart" uri="{C3380CC4-5D6E-409C-BE32-E72D297353CC}">
              <c16:uniqueId val="{0000000C-D3E5-4944-902F-1BDF1282EE8D}"/>
            </c:ext>
          </c:extLst>
        </c:ser>
        <c:dLbls>
          <c:dLblPos val="outEnd"/>
          <c:showLegendKey val="0"/>
          <c:showVal val="1"/>
          <c:showCatName val="0"/>
          <c:showSerName val="0"/>
          <c:showPercent val="0"/>
          <c:showBubbleSize val="0"/>
          <c:showLeaderLines val="1"/>
        </c:dLbls>
        <c:firstSliceAng val="0"/>
      </c:pieChart>
    </c:plotArea>
    <c:legend>
      <c:legendPos val="r"/>
      <c:layout>
        <c:manualLayout>
          <c:xMode val="edge"/>
          <c:yMode val="edge"/>
          <c:x val="0.63555333851833506"/>
          <c:y val="0.14292236471780909"/>
          <c:w val="0.20041650971686806"/>
          <c:h val="0.47886279514966651"/>
        </c:manualLayout>
      </c:layout>
      <c:overlay val="0"/>
      <c:txPr>
        <a:bodyPr rot="0" vert="horz"/>
        <a:lstStyle/>
        <a:p>
          <a:pPr rtl="0">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ln>
      <a:solidFill>
        <a:schemeClr val="bg1"/>
      </a:solidFill>
      <a:prstDash val="dash"/>
    </a:ln>
  </c:spPr>
  <c:txPr>
    <a:bodyPr/>
    <a:lstStyle/>
    <a:p>
      <a:pPr>
        <a:defRPr sz="1100">
          <a:solidFill>
            <a:srgbClr val="6B6B6B"/>
          </a:solidFill>
          <a:latin typeface="Century Gothic" panose="020B0502020202020204" pitchFamily="34" charset="0"/>
        </a:defRPr>
      </a:pPr>
      <a:endParaRPr lang="es-EC"/>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3271156802071229E-4"/>
          <c:y val="1.8140565419414053E-3"/>
          <c:w val="0.97900477209356984"/>
          <c:h val="0.82019631906091106"/>
        </c:manualLayout>
      </c:layout>
      <c:lineChart>
        <c:grouping val="standard"/>
        <c:varyColors val="0"/>
        <c:ser>
          <c:idx val="0"/>
          <c:order val="0"/>
          <c:tx>
            <c:strRef>
              <c:f>'1.3_FBKF PUB Y PRIV'!$B$54</c:f>
              <c:strCache>
                <c:ptCount val="1"/>
                <c:pt idx="0">
                  <c:v> Formación bruta de capital fijo Público</c:v>
                </c:pt>
              </c:strCache>
            </c:strRef>
          </c:tx>
          <c:spPr>
            <a:ln w="22225" cap="rnd">
              <a:solidFill>
                <a:srgbClr val="FF7878"/>
              </a:solidFill>
              <a:round/>
            </a:ln>
            <a:effectLst/>
          </c:spPr>
          <c:marker>
            <c:symbol val="circle"/>
            <c:size val="5"/>
            <c:spPr>
              <a:solidFill>
                <a:srgbClr val="FF7878"/>
              </a:solidFill>
              <a:ln w="9525">
                <a:solidFill>
                  <a:srgbClr val="FF7878"/>
                </a:solidFill>
              </a:ln>
              <a:effectLst/>
            </c:spPr>
          </c:marker>
          <c:dLbls>
            <c:dLbl>
              <c:idx val="0"/>
              <c:layout>
                <c:manualLayout>
                  <c:x val="-3.2323235487349375E-2"/>
                  <c:y val="-1.407211883339253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8E3-4631-9125-1B1B400C476C}"/>
                </c:ext>
                <c:ext xmlns:c15="http://schemas.microsoft.com/office/drawing/2012/chart" uri="{CE6537A1-D6FC-4f65-9D91-7224C49458BB}">
                  <c15:layout/>
                </c:ext>
              </c:extLst>
            </c:dLbl>
            <c:dLbl>
              <c:idx val="1"/>
              <c:layout>
                <c:manualLayout>
                  <c:x val="6.2160068244902637E-4"/>
                  <c:y val="-1.0319434600165436E-16"/>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8E3-4631-9125-1B1B400C476C}"/>
                </c:ext>
                <c:ext xmlns:c15="http://schemas.microsoft.com/office/drawing/2012/chart" uri="{CE6537A1-D6FC-4f65-9D91-7224C49458BB}">
                  <c15:layout/>
                </c:ext>
              </c:extLst>
            </c:dLbl>
            <c:dLbl>
              <c:idx val="2"/>
              <c:layout>
                <c:manualLayout>
                  <c:x val="-3.7296040946941584E-3"/>
                  <c:y val="-2.532981390010667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98E3-4631-9125-1B1B400C476C}"/>
                </c:ext>
                <c:ext xmlns:c15="http://schemas.microsoft.com/office/drawing/2012/chart" uri="{CE6537A1-D6FC-4f65-9D91-7224C49458BB}">
                  <c15:layout/>
                </c:ext>
              </c:extLst>
            </c:dLbl>
            <c:dLbl>
              <c:idx val="3"/>
              <c:layout>
                <c:manualLayout>
                  <c:x val="-3.1080034122451319E-3"/>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8E3-4631-9125-1B1B400C476C}"/>
                </c:ext>
                <c:ext xmlns:c15="http://schemas.microsoft.com/office/drawing/2012/chart" uri="{CE6537A1-D6FC-4f65-9D91-7224C49458BB}">
                  <c15:layout/>
                </c:ext>
              </c:extLst>
            </c:dLbl>
            <c:dLbl>
              <c:idx val="4"/>
              <c:layout>
                <c:manualLayout>
                  <c:x val="-5.5944061420412378E-3"/>
                  <c:y val="-3.3773085200142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98E3-4631-9125-1B1B400C476C}"/>
                </c:ext>
                <c:ext xmlns:c15="http://schemas.microsoft.com/office/drawing/2012/chart" uri="{CE6537A1-D6FC-4f65-9D91-7224C49458BB}">
                  <c15:layout/>
                </c:ext>
              </c:extLst>
            </c:dLbl>
            <c:dLbl>
              <c:idx val="5"/>
              <c:layout>
                <c:manualLayout>
                  <c:x val="-1.4143666992754189E-2"/>
                  <c:y val="-2.75824609543024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98E3-4631-9125-1B1B400C476C}"/>
                </c:ext>
                <c:ext xmlns:c15="http://schemas.microsoft.com/office/drawing/2012/chart" uri="{CE6537A1-D6FC-4f65-9D91-7224C49458BB}">
                  <c15:layout/>
                </c:ext>
              </c:extLst>
            </c:dLbl>
            <c:dLbl>
              <c:idx val="6"/>
              <c:layout>
                <c:manualLayout>
                  <c:x val="-9.9456109191844218E-3"/>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8E3-4631-9125-1B1B400C476C}"/>
                </c:ext>
                <c:ext xmlns:c15="http://schemas.microsoft.com/office/drawing/2012/chart" uri="{CE6537A1-D6FC-4f65-9D91-7224C49458BB}">
                  <c15:layout/>
                </c:ext>
              </c:extLst>
            </c:dLbl>
            <c:dLbl>
              <c:idx val="7"/>
              <c:layout>
                <c:manualLayout>
                  <c:x val="-1.740481910857274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8E3-4631-9125-1B1B400C476C}"/>
                </c:ext>
                <c:ext xmlns:c15="http://schemas.microsoft.com/office/drawing/2012/chart" uri="{CE6537A1-D6FC-4f65-9D91-7224C49458BB}">
                  <c15:layout/>
                </c:ext>
              </c:extLst>
            </c:dLbl>
            <c:dLbl>
              <c:idx val="8"/>
              <c:layout>
                <c:manualLayout>
                  <c:x val="-1.3053614331429556E-2"/>
                  <c:y val="-3.6587508966820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8E3-4631-9125-1B1B400C476C}"/>
                </c:ext>
                <c:ext xmlns:c15="http://schemas.microsoft.com/office/drawing/2012/chart" uri="{CE6537A1-D6FC-4f65-9D91-7224C49458BB}">
                  <c15:layout/>
                </c:ext>
              </c:extLst>
            </c:dLbl>
            <c:dLbl>
              <c:idx val="9"/>
              <c:layout>
                <c:manualLayout>
                  <c:x val="-2.0512822520817871E-2"/>
                  <c:y val="-3.377308520014214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8E3-4631-9125-1B1B400C476C}"/>
                </c:ext>
                <c:ext xmlns:c15="http://schemas.microsoft.com/office/drawing/2012/chart" uri="{CE6537A1-D6FC-4f65-9D91-7224C49458BB}">
                  <c15:layout/>
                </c:ext>
              </c:extLst>
            </c:dLbl>
            <c:dLbl>
              <c:idx val="10"/>
              <c:layout>
                <c:manualLayout>
                  <c:x val="-2.0512822520817871E-2"/>
                  <c:y val="-3.09586614334636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8E3-4631-9125-1B1B400C476C}"/>
                </c:ext>
                <c:ext xmlns:c15="http://schemas.microsoft.com/office/drawing/2012/chart" uri="{CE6537A1-D6FC-4f65-9D91-7224C49458BB}">
                  <c15:layout/>
                </c:ext>
              </c:extLst>
            </c:dLbl>
            <c:dLbl>
              <c:idx val="12"/>
              <c:layout>
                <c:manualLayout>
                  <c:x val="-1.243201364898062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8E3-4631-9125-1B1B400C476C}"/>
                </c:ext>
                <c:ext xmlns:c15="http://schemas.microsoft.com/office/drawing/2012/chart" uri="{CE6537A1-D6FC-4f65-9D91-7224C49458BB}">
                  <c15:layout/>
                </c:ext>
              </c:extLst>
            </c:dLbl>
            <c:dLbl>
              <c:idx val="13"/>
              <c:layout>
                <c:manualLayout>
                  <c:x val="-1.6161617743674687E-2"/>
                  <c:y val="-2.251539013342816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8E3-4631-9125-1B1B400C476C}"/>
                </c:ext>
                <c:ext xmlns:c15="http://schemas.microsoft.com/office/drawing/2012/chart" uri="{CE6537A1-D6FC-4f65-9D91-7224C49458BB}">
                  <c15:layout/>
                </c:ext>
              </c:extLst>
            </c:dLbl>
            <c:dLbl>
              <c:idx val="14"/>
              <c:layout>
                <c:manualLayout>
                  <c:x val="-7.8994492719138311E-3"/>
                  <c:y val="2.296294450116212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8E3-4631-9125-1B1B400C476C}"/>
                </c:ext>
                <c:ext xmlns:c15="http://schemas.microsoft.com/office/drawing/2012/chart" uri="{CE6537A1-D6FC-4f65-9D91-7224C49458BB}">
                  <c15:layout/>
                </c:ext>
              </c:extLst>
            </c:dLbl>
            <c:dLbl>
              <c:idx val="15"/>
              <c:layout>
                <c:manualLayout>
                  <c:x val="-1.6006606317141086E-3"/>
                  <c:y val="-2.090276429064858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F38-4DE4-A56A-C8359F1E64FA}"/>
                </c:ext>
                <c:ext xmlns:c15="http://schemas.microsoft.com/office/drawing/2012/chart" uri="{CE6537A1-D6FC-4f65-9D91-7224C49458BB}">
                  <c15:layout/>
                </c:ext>
              </c:extLst>
            </c:dLbl>
            <c:dLbl>
              <c:idx val="16"/>
              <c:layout>
                <c:manualLayout>
                  <c:x val="-2.6677677195232536E-3"/>
                  <c:y val="2.68749826594052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F38-4DE4-A56A-C8359F1E64F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'1.3_FBKF PUB Y PRIV'!$C$53:$T$53</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'1.3_FBKF PUB Y PRIV'!$C$54:$T$54</c:f>
              <c:numCache>
                <c:formatCode>#,##0</c:formatCode>
                <c:ptCount val="18"/>
                <c:pt idx="0">
                  <c:v>110533</c:v>
                </c:pt>
                <c:pt idx="1">
                  <c:v>146097</c:v>
                </c:pt>
                <c:pt idx="2">
                  <c:v>212745</c:v>
                </c:pt>
                <c:pt idx="3">
                  <c:v>197154</c:v>
                </c:pt>
                <c:pt idx="4">
                  <c:v>280100</c:v>
                </c:pt>
                <c:pt idx="5">
                  <c:v>345797</c:v>
                </c:pt>
                <c:pt idx="6">
                  <c:v>439503</c:v>
                </c:pt>
                <c:pt idx="7">
                  <c:v>399191</c:v>
                </c:pt>
                <c:pt idx="8">
                  <c:v>421686</c:v>
                </c:pt>
                <c:pt idx="9">
                  <c:v>557157</c:v>
                </c:pt>
                <c:pt idx="10">
                  <c:v>780119</c:v>
                </c:pt>
                <c:pt idx="11">
                  <c:v>286512</c:v>
                </c:pt>
                <c:pt idx="12">
                  <c:v>133874</c:v>
                </c:pt>
                <c:pt idx="13">
                  <c:v>69774</c:v>
                </c:pt>
                <c:pt idx="14">
                  <c:v>86388</c:v>
                </c:pt>
                <c:pt idx="15">
                  <c:v>142198</c:v>
                </c:pt>
                <c:pt idx="16">
                  <c:v>82305</c:v>
                </c:pt>
                <c:pt idx="17">
                  <c:v>51410</c:v>
                </c:pt>
              </c:numCache>
            </c:numRef>
          </c:val>
          <c:smooth val="1"/>
          <c:extLst xmlns:c16r2="http://schemas.microsoft.com/office/drawing/2015/06/chart">
            <c:ext xmlns:c16="http://schemas.microsoft.com/office/drawing/2014/chart" uri="{C3380CC4-5D6E-409C-BE32-E72D297353CC}">
              <c16:uniqueId val="{00000000-E593-4E19-9746-4CBEB447875C}"/>
            </c:ext>
          </c:extLst>
        </c:ser>
        <c:ser>
          <c:idx val="1"/>
          <c:order val="1"/>
          <c:tx>
            <c:strRef>
              <c:f>'1.3_FBKF PUB Y PRIV'!$B$55</c:f>
              <c:strCache>
                <c:ptCount val="1"/>
                <c:pt idx="0">
                  <c:v> Formación bruta de capital fijo privado</c:v>
                </c:pt>
              </c:strCache>
            </c:strRef>
          </c:tx>
          <c:spPr>
            <a:ln w="22225" cap="rnd">
              <a:solidFill>
                <a:srgbClr val="00B0F0"/>
              </a:solidFill>
              <a:round/>
            </a:ln>
            <a:effectLst/>
          </c:spPr>
          <c:marker>
            <c:symbol val="circle"/>
            <c:size val="5"/>
            <c:spPr>
              <a:solidFill>
                <a:srgbClr val="DAEEF3"/>
              </a:solidFill>
              <a:ln w="9525">
                <a:solidFill>
                  <a:srgbClr val="00B0F0"/>
                </a:solidFill>
              </a:ln>
              <a:effectLst/>
            </c:spPr>
          </c:marker>
          <c:dLbls>
            <c:dLbl>
              <c:idx val="0"/>
              <c:layout>
                <c:manualLayout>
                  <c:x val="-1.3675215013878582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98E3-4631-9125-1B1B400C476C}"/>
                </c:ext>
                <c:ext xmlns:c15="http://schemas.microsoft.com/office/drawing/2012/chart" uri="{CE6537A1-D6FC-4f65-9D91-7224C49458BB}">
                  <c15:layout/>
                </c:ext>
              </c:extLst>
            </c:dLbl>
            <c:dLbl>
              <c:idx val="1"/>
              <c:layout>
                <c:manualLayout>
                  <c:x val="-1.429681569632762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98E3-4631-9125-1B1B400C476C}"/>
                </c:ext>
                <c:ext xmlns:c15="http://schemas.microsoft.com/office/drawing/2012/chart" uri="{CE6537A1-D6FC-4f65-9D91-7224C49458BB}">
                  <c15:layout/>
                </c:ext>
              </c:extLst>
            </c:dLbl>
            <c:dLbl>
              <c:idx val="2"/>
              <c:layout>
                <c:manualLayout>
                  <c:x val="-1.6783218426123736E-2"/>
                  <c:y val="-3.6587508966820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98E3-4631-9125-1B1B400C476C}"/>
                </c:ext>
                <c:ext xmlns:c15="http://schemas.microsoft.com/office/drawing/2012/chart" uri="{CE6537A1-D6FC-4f65-9D91-7224C49458BB}">
                  <c15:layout/>
                </c:ext>
              </c:extLst>
            </c:dLbl>
            <c:dLbl>
              <c:idx val="3"/>
              <c:layout>
                <c:manualLayout>
                  <c:x val="-1.6783218426123712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98E3-4631-9125-1B1B400C476C}"/>
                </c:ext>
                <c:ext xmlns:c15="http://schemas.microsoft.com/office/drawing/2012/chart" uri="{CE6537A1-D6FC-4f65-9D91-7224C49458BB}">
                  <c15:layout/>
                </c:ext>
              </c:extLst>
            </c:dLbl>
            <c:dLbl>
              <c:idx val="4"/>
              <c:layout>
                <c:manualLayout>
                  <c:x val="-1.740481910857274E-2"/>
                  <c:y val="-3.09586614334636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98E3-4631-9125-1B1B400C476C}"/>
                </c:ext>
                <c:ext xmlns:c15="http://schemas.microsoft.com/office/drawing/2012/chart" uri="{CE6537A1-D6FC-4f65-9D91-7224C49458BB}">
                  <c15:layout/>
                </c:ext>
              </c:extLst>
            </c:dLbl>
            <c:dLbl>
              <c:idx val="5"/>
              <c:layout>
                <c:manualLayout>
                  <c:x val="-1.235145028494033E-2"/>
                  <c:y val="-3.21719661675238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3-98E3-4631-9125-1B1B400C476C}"/>
                </c:ext>
                <c:ext xmlns:c15="http://schemas.microsoft.com/office/drawing/2012/chart" uri="{CE6537A1-D6FC-4f65-9D91-7224C49458BB}">
                  <c15:layout/>
                </c:ext>
              </c:extLst>
            </c:dLbl>
            <c:dLbl>
              <c:idx val="6"/>
              <c:layout>
                <c:manualLayout>
                  <c:x val="-1.4296815696327608E-2"/>
                  <c:y val="-3.377308520014219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4-98E3-4631-9125-1B1B400C476C}"/>
                </c:ext>
                <c:ext xmlns:c15="http://schemas.microsoft.com/office/drawing/2012/chart" uri="{CE6537A1-D6FC-4f65-9D91-7224C49458BB}">
                  <c15:layout/>
                </c:ext>
              </c:extLst>
            </c:dLbl>
            <c:dLbl>
              <c:idx val="7"/>
              <c:layout>
                <c:manualLayout>
                  <c:x val="-1.740481910857274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5-98E3-4631-9125-1B1B400C476C}"/>
                </c:ext>
                <c:ext xmlns:c15="http://schemas.microsoft.com/office/drawing/2012/chart" uri="{CE6537A1-D6FC-4f65-9D91-7224C49458BB}">
                  <c15:layout/>
                </c:ext>
              </c:extLst>
            </c:dLbl>
            <c:dLbl>
              <c:idx val="8"/>
              <c:layout>
                <c:manualLayout>
                  <c:x val="-1.9891221838368937E-2"/>
                  <c:y val="-3.09586614334636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6-98E3-4631-9125-1B1B400C476C}"/>
                </c:ext>
                <c:ext xmlns:c15="http://schemas.microsoft.com/office/drawing/2012/chart" uri="{CE6537A1-D6FC-4f65-9D91-7224C49458BB}">
                  <c15:layout/>
                </c:ext>
              </c:extLst>
            </c:dLbl>
            <c:dLbl>
              <c:idx val="9"/>
              <c:layout>
                <c:manualLayout>
                  <c:x val="-1.8648020473470792E-2"/>
                  <c:y val="-3.658750896682070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7-98E3-4631-9125-1B1B400C476C}"/>
                </c:ext>
                <c:ext xmlns:c15="http://schemas.microsoft.com/office/drawing/2012/chart" uri="{CE6537A1-D6FC-4f65-9D91-7224C49458BB}">
                  <c15:layout/>
                </c:ext>
              </c:extLst>
            </c:dLbl>
            <c:dLbl>
              <c:idx val="10"/>
              <c:layout>
                <c:manualLayout>
                  <c:x val="-1.9269621155919819E-2"/>
                  <c:y val="-3.940193273349910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8-98E3-4631-9125-1B1B400C476C}"/>
                </c:ext>
                <c:ext xmlns:c15="http://schemas.microsoft.com/office/drawing/2012/chart" uri="{CE6537A1-D6FC-4f65-9D91-7224C49458BB}">
                  <c15:layout/>
                </c:ext>
              </c:extLst>
            </c:dLbl>
            <c:dLbl>
              <c:idx val="11"/>
              <c:layout>
                <c:manualLayout>
                  <c:x val="-2.1756023885716017E-2"/>
                  <c:y val="-2.814423766678507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9-98E3-4631-9125-1B1B400C476C}"/>
                </c:ext>
                <c:ext xmlns:c15="http://schemas.microsoft.com/office/drawing/2012/chart" uri="{CE6537A1-D6FC-4f65-9D91-7224C49458BB}">
                  <c15:layout/>
                </c:ext>
              </c:extLst>
            </c:dLbl>
            <c:dLbl>
              <c:idx val="12"/>
              <c:layout>
                <c:manualLayout>
                  <c:x val="-1.926962115591991E-2"/>
                  <c:y val="-3.3773085200142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A-98E3-4631-9125-1B1B400C476C}"/>
                </c:ext>
                <c:ext xmlns:c15="http://schemas.microsoft.com/office/drawing/2012/chart" uri="{CE6537A1-D6FC-4f65-9D91-7224C49458BB}">
                  <c15:layout/>
                </c:ext>
              </c:extLst>
            </c:dLbl>
            <c:dLbl>
              <c:idx val="13"/>
              <c:layout>
                <c:manualLayout>
                  <c:x val="-1.2432013648980528E-2"/>
                  <c:y val="-2.532981390010657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B-98E3-4631-9125-1B1B400C476C}"/>
                </c:ext>
                <c:ext xmlns:c15="http://schemas.microsoft.com/office/drawing/2012/chart" uri="{CE6537A1-D6FC-4f65-9D91-7224C49458BB}">
                  <c15:layout/>
                </c:ext>
              </c:extLst>
            </c:dLbl>
            <c:dLbl>
              <c:idx val="14"/>
              <c:layout>
                <c:manualLayout>
                  <c:x val="-3.8070935901650033E-3"/>
                  <c:y val="-2.261965950831243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C-98E3-4631-9125-1B1B400C476C}"/>
                </c:ext>
                <c:ext xmlns:c15="http://schemas.microsoft.com/office/drawing/2012/chart" uri="{CE6537A1-D6FC-4f65-9D91-7224C49458BB}">
                  <c15:layout/>
                </c:ext>
              </c:extLst>
            </c:dLbl>
            <c:dLbl>
              <c:idx val="15"/>
              <c:layout>
                <c:manualLayout>
                  <c:x val="-1.0671070878094579E-3"/>
                  <c:y val="-3.284720102816206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4F38-4DE4-A56A-C8359F1E64FA}"/>
                </c:ext>
                <c:ext xmlns:c15="http://schemas.microsoft.com/office/drawing/2012/chart" uri="{CE6537A1-D6FC-4f65-9D91-7224C49458BB}">
                  <c15:layout/>
                </c:ext>
              </c:extLst>
            </c:dLbl>
            <c:dLbl>
              <c:idx val="16"/>
              <c:layout>
                <c:manualLayout>
                  <c:x val="-2.6677677195232536E-3"/>
                  <c:y val="2.090276429064847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F38-4DE4-A56A-C8359F1E64F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'1.3_FBKF PUB Y PRIV'!$C$53:$T$53</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'1.3_FBKF PUB Y PRIV'!$C$55:$T$55</c:f>
              <c:numCache>
                <c:formatCode>#,##0</c:formatCode>
                <c:ptCount val="18"/>
                <c:pt idx="0">
                  <c:v>39384</c:v>
                </c:pt>
                <c:pt idx="1">
                  <c:v>31781</c:v>
                </c:pt>
                <c:pt idx="2">
                  <c:v>99867</c:v>
                </c:pt>
                <c:pt idx="3">
                  <c:v>105807</c:v>
                </c:pt>
                <c:pt idx="4">
                  <c:v>109271</c:v>
                </c:pt>
                <c:pt idx="5">
                  <c:v>82029</c:v>
                </c:pt>
                <c:pt idx="6">
                  <c:v>133143</c:v>
                </c:pt>
                <c:pt idx="7">
                  <c:v>129730</c:v>
                </c:pt>
                <c:pt idx="8">
                  <c:v>184993</c:v>
                </c:pt>
                <c:pt idx="9">
                  <c:v>109729</c:v>
                </c:pt>
                <c:pt idx="10">
                  <c:v>95408</c:v>
                </c:pt>
                <c:pt idx="11">
                  <c:v>112100</c:v>
                </c:pt>
                <c:pt idx="12">
                  <c:v>209896</c:v>
                </c:pt>
                <c:pt idx="13">
                  <c:v>130833</c:v>
                </c:pt>
                <c:pt idx="14">
                  <c:v>137957</c:v>
                </c:pt>
                <c:pt idx="15">
                  <c:v>227287</c:v>
                </c:pt>
                <c:pt idx="16">
                  <c:v>198258</c:v>
                </c:pt>
                <c:pt idx="17">
                  <c:v>202208</c:v>
                </c:pt>
              </c:numCache>
            </c:numRef>
          </c:val>
          <c:smooth val="1"/>
          <c:extLst xmlns:c16r2="http://schemas.microsoft.com/office/drawing/2015/06/chart">
            <c:ext xmlns:c16="http://schemas.microsoft.com/office/drawing/2014/chart" uri="{C3380CC4-5D6E-409C-BE32-E72D297353CC}">
              <c16:uniqueId val="{00000002-E593-4E19-9746-4CBEB447875C}"/>
            </c:ext>
          </c:extLst>
        </c:ser>
        <c:ser>
          <c:idx val="2"/>
          <c:order val="2"/>
          <c:tx>
            <c:strRef>
              <c:f>'1.3_FBKF PUB Y PRIV'!$B$56</c:f>
              <c:strCache>
                <c:ptCount val="1"/>
                <c:pt idx="0">
                  <c:v> Formación bruta de capital fijo total*</c:v>
                </c:pt>
              </c:strCache>
            </c:strRef>
          </c:tx>
          <c:spPr>
            <a:ln w="22225" cap="rnd">
              <a:solidFill>
                <a:srgbClr val="4BACC6"/>
              </a:solidFill>
              <a:prstDash val="solid"/>
              <a:round/>
            </a:ln>
            <a:effectLst/>
          </c:spPr>
          <c:marker>
            <c:symbol val="circle"/>
            <c:size val="5"/>
            <c:spPr>
              <a:solidFill>
                <a:srgbClr val="31859C"/>
              </a:solidFill>
              <a:ln w="9525">
                <a:solidFill>
                  <a:srgbClr val="4BACC6"/>
                </a:solidFill>
              </a:ln>
              <a:effectLst/>
            </c:spPr>
          </c:marker>
          <c:dLbls>
            <c:dLbl>
              <c:idx val="0"/>
              <c:layout>
                <c:manualLayout>
                  <c:x val="-1.4918416378776634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D-98E3-4631-9125-1B1B400C476C}"/>
                </c:ext>
                <c:ext xmlns:c15="http://schemas.microsoft.com/office/drawing/2012/chart" uri="{CE6537A1-D6FC-4f65-9D91-7224C49458BB}">
                  <c15:layout/>
                </c:ext>
              </c:extLst>
            </c:dLbl>
            <c:dLbl>
              <c:idx val="1"/>
              <c:layout>
                <c:manualLayout>
                  <c:x val="-1.8026419791021778E-2"/>
                  <c:y val="-3.3773085200142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E-98E3-4631-9125-1B1B400C476C}"/>
                </c:ext>
                <c:ext xmlns:c15="http://schemas.microsoft.com/office/drawing/2012/chart" uri="{CE6537A1-D6FC-4f65-9D91-7224C49458BB}">
                  <c15:layout/>
                </c:ext>
              </c:extLst>
            </c:dLbl>
            <c:dLbl>
              <c:idx val="2"/>
              <c:layout>
                <c:manualLayout>
                  <c:x val="-1.8648020473470816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F-98E3-4631-9125-1B1B400C476C}"/>
                </c:ext>
                <c:ext xmlns:c15="http://schemas.microsoft.com/office/drawing/2012/chart" uri="{CE6537A1-D6FC-4f65-9D91-7224C49458BB}">
                  <c15:layout/>
                </c:ext>
              </c:extLst>
            </c:dLbl>
            <c:dLbl>
              <c:idx val="3"/>
              <c:layout>
                <c:manualLayout>
                  <c:x val="-1.6161617743674733E-2"/>
                  <c:y val="-3.3773085200142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0-98E3-4631-9125-1B1B400C476C}"/>
                </c:ext>
                <c:ext xmlns:c15="http://schemas.microsoft.com/office/drawing/2012/chart" uri="{CE6537A1-D6FC-4f65-9D91-7224C49458BB}">
                  <c15:layout/>
                </c:ext>
              </c:extLst>
            </c:dLbl>
            <c:dLbl>
              <c:idx val="4"/>
              <c:layout>
                <c:manualLayout>
                  <c:x val="-1.8026419791021812E-2"/>
                  <c:y val="-2.814423766678518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1-98E3-4631-9125-1B1B400C476C}"/>
                </c:ext>
                <c:ext xmlns:c15="http://schemas.microsoft.com/office/drawing/2012/chart" uri="{CE6537A1-D6FC-4f65-9D91-7224C49458BB}">
                  <c15:layout/>
                </c:ext>
              </c:extLst>
            </c:dLbl>
            <c:dLbl>
              <c:idx val="5"/>
              <c:layout>
                <c:manualLayout>
                  <c:x val="-1.554001706122566E-2"/>
                  <c:y val="-2.814423766678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2-98E3-4631-9125-1B1B400C476C}"/>
                </c:ext>
                <c:ext xmlns:c15="http://schemas.microsoft.com/office/drawing/2012/chart" uri="{CE6537A1-D6FC-4f65-9D91-7224C49458BB}">
                  <c15:layout/>
                </c:ext>
              </c:extLst>
            </c:dLbl>
            <c:dLbl>
              <c:idx val="6"/>
              <c:layout>
                <c:manualLayout>
                  <c:x val="-1.0717227829326856E-2"/>
                  <c:y val="-3.0393782206592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3-98E3-4631-9125-1B1B400C476C}"/>
                </c:ext>
                <c:ext xmlns:c15="http://schemas.microsoft.com/office/drawing/2012/chart" uri="{CE6537A1-D6FC-4f65-9D91-7224C49458BB}">
                  <c15:layout/>
                </c:ext>
              </c:extLst>
            </c:dLbl>
            <c:dLbl>
              <c:idx val="7"/>
              <c:layout>
                <c:manualLayout>
                  <c:x val="-1.740481910857274E-2"/>
                  <c:y val="-3.940193273349910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4-98E3-4631-9125-1B1B400C476C}"/>
                </c:ext>
                <c:ext xmlns:c15="http://schemas.microsoft.com/office/drawing/2012/chart" uri="{CE6537A1-D6FC-4f65-9D91-7224C49458BB}">
                  <c15:layout/>
                </c:ext>
              </c:extLst>
            </c:dLbl>
            <c:dLbl>
              <c:idx val="8"/>
              <c:layout>
                <c:manualLayout>
                  <c:x val="-1.82911629478223E-2"/>
                  <c:y val="-3.065993361948857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5-98E3-4631-9125-1B1B400C476C}"/>
                </c:ext>
                <c:ext xmlns:c15="http://schemas.microsoft.com/office/drawing/2012/chart" uri="{CE6537A1-D6FC-4f65-9D91-7224C49458BB}">
                  <c15:layout/>
                </c:ext>
              </c:extLst>
            </c:dLbl>
            <c:dLbl>
              <c:idx val="9"/>
              <c:layout>
                <c:manualLayout>
                  <c:x val="-2.1056886310681318E-2"/>
                  <c:y val="-2.534444003936647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6-98E3-4631-9125-1B1B400C476C}"/>
                </c:ext>
                <c:ext xmlns:c15="http://schemas.microsoft.com/office/drawing/2012/chart" uri="{CE6537A1-D6FC-4f65-9D91-7224C49458BB}">
                  <c15:layout/>
                </c:ext>
              </c:extLst>
            </c:dLbl>
            <c:dLbl>
              <c:idx val="10"/>
              <c:layout>
                <c:manualLayout>
                  <c:x val="-1.6155813884348995E-2"/>
                  <c:y val="-2.814423766678507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7-98E3-4631-9125-1B1B400C476C}"/>
                </c:ext>
                <c:ext xmlns:c15="http://schemas.microsoft.com/office/drawing/2012/chart" uri="{CE6537A1-D6FC-4f65-9D91-7224C49458BB}">
                  <c15:layout/>
                </c:ext>
              </c:extLst>
            </c:dLbl>
            <c:dLbl>
              <c:idx val="11"/>
              <c:layout>
                <c:manualLayout>
                  <c:x val="-6.2160068244902639E-3"/>
                  <c:y val="-3.3773085200142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8-98E3-4631-9125-1B1B400C476C}"/>
                </c:ext>
                <c:ext xmlns:c15="http://schemas.microsoft.com/office/drawing/2012/chart" uri="{CE6537A1-D6FC-4f65-9D91-7224C49458BB}">
                  <c15:layout/>
                </c:ext>
              </c:extLst>
            </c:dLbl>
            <c:dLbl>
              <c:idx val="12"/>
              <c:layout>
                <c:manualLayout>
                  <c:x val="-1.740481910857283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9-98E3-4631-9125-1B1B400C476C}"/>
                </c:ext>
                <c:ext xmlns:c15="http://schemas.microsoft.com/office/drawing/2012/chart" uri="{CE6537A1-D6FC-4f65-9D91-7224C49458BB}">
                  <c15:layout/>
                </c:ext>
              </c:extLst>
            </c:dLbl>
            <c:dLbl>
              <c:idx val="13"/>
              <c:layout>
                <c:manualLayout>
                  <c:x val="-1.6161617743674687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A-98E3-4631-9125-1B1B400C476C}"/>
                </c:ext>
                <c:ext xmlns:c15="http://schemas.microsoft.com/office/drawing/2012/chart" uri="{CE6537A1-D6FC-4f65-9D91-7224C49458BB}">
                  <c15:layout/>
                </c:ext>
              </c:extLst>
            </c:dLbl>
            <c:dLbl>
              <c:idx val="14"/>
              <c:layout>
                <c:manualLayout>
                  <c:x val="-2.1756023885715924E-2"/>
                  <c:y val="-3.09586614334635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2B-98E3-4631-9125-1B1B400C476C}"/>
                </c:ext>
                <c:ext xmlns:c15="http://schemas.microsoft.com/office/drawing/2012/chart" uri="{CE6537A1-D6FC-4f65-9D91-7224C49458BB}">
                  <c15:layout/>
                </c:ext>
              </c:extLst>
            </c:dLbl>
            <c:dLbl>
              <c:idx val="15"/>
              <c:layout>
                <c:manualLayout>
                  <c:x val="-1.6006606317141086E-3"/>
                  <c:y val="-2.38888734750269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F38-4DE4-A56A-C8359F1E64FA}"/>
                </c:ext>
                <c:ext xmlns:c15="http://schemas.microsoft.com/office/drawing/2012/chart" uri="{CE6537A1-D6FC-4f65-9D91-7224C49458BB}">
                  <c15:layout/>
                </c:ext>
              </c:extLst>
            </c:dLbl>
            <c:dLbl>
              <c:idx val="16"/>
              <c:layout>
                <c:manualLayout>
                  <c:x val="-3.7348748073327115E-3"/>
                  <c:y val="-2.687498265940532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4F38-4DE4-A56A-C8359F1E64F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'1.3_FBKF PUB Y PRIV'!$C$53:$T$53</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'1.3_FBKF PUB Y PRIV'!$C$56:$T$56</c:f>
              <c:numCache>
                <c:formatCode>#,##0</c:formatCode>
                <c:ptCount val="18"/>
                <c:pt idx="0">
                  <c:v>149917</c:v>
                </c:pt>
                <c:pt idx="1">
                  <c:v>177878</c:v>
                </c:pt>
                <c:pt idx="2">
                  <c:v>312612</c:v>
                </c:pt>
                <c:pt idx="3">
                  <c:v>302961</c:v>
                </c:pt>
                <c:pt idx="4">
                  <c:v>389371</c:v>
                </c:pt>
                <c:pt idx="5">
                  <c:v>427826</c:v>
                </c:pt>
                <c:pt idx="6">
                  <c:v>572646</c:v>
                </c:pt>
                <c:pt idx="7">
                  <c:v>528921</c:v>
                </c:pt>
                <c:pt idx="8">
                  <c:v>606679</c:v>
                </c:pt>
                <c:pt idx="9">
                  <c:v>666886</c:v>
                </c:pt>
                <c:pt idx="10">
                  <c:v>875527</c:v>
                </c:pt>
                <c:pt idx="11">
                  <c:v>398612</c:v>
                </c:pt>
                <c:pt idx="12">
                  <c:v>343770</c:v>
                </c:pt>
                <c:pt idx="13">
                  <c:v>200607</c:v>
                </c:pt>
                <c:pt idx="14">
                  <c:v>224345</c:v>
                </c:pt>
                <c:pt idx="15">
                  <c:v>369485</c:v>
                </c:pt>
                <c:pt idx="16">
                  <c:v>280563</c:v>
                </c:pt>
                <c:pt idx="17">
                  <c:v>253618</c:v>
                </c:pt>
              </c:numCache>
            </c:numRef>
          </c:val>
          <c:smooth val="1"/>
          <c:extLst xmlns:c16r2="http://schemas.microsoft.com/office/drawing/2015/06/chart">
            <c:ext xmlns:c16="http://schemas.microsoft.com/office/drawing/2014/chart" uri="{C3380CC4-5D6E-409C-BE32-E72D297353CC}">
              <c16:uniqueId val="{00000006-E593-4E19-9746-4CBEB447875C}"/>
            </c:ext>
          </c:extLst>
        </c:ser>
        <c:dLbls>
          <c:showLegendKey val="0"/>
          <c:showVal val="1"/>
          <c:showCatName val="0"/>
          <c:showSerName val="0"/>
          <c:showPercent val="0"/>
          <c:showBubbleSize val="0"/>
        </c:dLbls>
        <c:marker val="1"/>
        <c:smooth val="0"/>
        <c:axId val="-140903248"/>
        <c:axId val="-140894000"/>
      </c:lineChart>
      <c:catAx>
        <c:axId val="-140903248"/>
        <c:scaling>
          <c:orientation val="minMax"/>
        </c:scaling>
        <c:delete val="0"/>
        <c:axPos val="b"/>
        <c:numFmt formatCode="General" sourceLinked="1"/>
        <c:majorTickMark val="none"/>
        <c:minorTickMark val="none"/>
        <c:tickLblPos val="nextTo"/>
        <c:spPr>
          <a:noFill/>
          <a:ln w="9525" cap="flat" cmpd="sng" algn="ctr">
            <a:solidFill>
              <a:srgbClr val="6E6E7C"/>
            </a:solidFill>
            <a:round/>
          </a:ln>
          <a:effectLst/>
        </c:spPr>
        <c:txPr>
          <a:bodyPr rot="-60000000" spcFirstLastPara="1" vertOverflow="ellipsis" vert="horz" wrap="square" anchor="ctr" anchorCtr="1"/>
          <a:lstStyle/>
          <a:p>
            <a:pPr>
              <a:defRPr sz="1100" b="0" i="0" u="none" strike="noStrike" kern="1200" baseline="0">
                <a:solidFill>
                  <a:srgbClr val="5A5A72"/>
                </a:solidFill>
                <a:latin typeface="Century Gothic" panose="020B0502020202020204" pitchFamily="34" charset="0"/>
                <a:ea typeface="+mn-ea"/>
                <a:cs typeface="+mn-cs"/>
              </a:defRPr>
            </a:pPr>
            <a:endParaRPr lang="es-EC"/>
          </a:p>
        </c:txPr>
        <c:crossAx val="-140894000"/>
        <c:crosses val="autoZero"/>
        <c:auto val="1"/>
        <c:lblAlgn val="ctr"/>
        <c:lblOffset val="100"/>
        <c:noMultiLvlLbl val="0"/>
      </c:catAx>
      <c:valAx>
        <c:axId val="-140894000"/>
        <c:scaling>
          <c:orientation val="minMax"/>
        </c:scaling>
        <c:delete val="1"/>
        <c:axPos val="l"/>
        <c:numFmt formatCode="#,##0" sourceLinked="1"/>
        <c:majorTickMark val="out"/>
        <c:minorTickMark val="none"/>
        <c:tickLblPos val="nextTo"/>
        <c:crossAx val="-140903248"/>
        <c:crosses val="autoZero"/>
        <c:crossBetween val="between"/>
      </c:valAx>
      <c:spPr>
        <a:noFill/>
        <a:ln>
          <a:noFill/>
        </a:ln>
        <a:effectLst/>
      </c:spPr>
    </c:plotArea>
    <c:legend>
      <c:legendPos val="b"/>
      <c:layout>
        <c:manualLayout>
          <c:xMode val="edge"/>
          <c:yMode val="edge"/>
          <c:x val="0.23566322442006227"/>
          <c:y val="0.93076512981944981"/>
          <c:w val="0.51937338220567952"/>
          <c:h val="5.0597175978409653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5A5A72"/>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a:pPr>
      <a:endParaRPr lang="es-EC"/>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056290368009801"/>
          <c:y val="3.2050268005815293E-2"/>
          <c:w val="0.5633565764975037"/>
          <c:h val="0.94882456209390387"/>
        </c:manualLayout>
      </c:layout>
      <c:barChart>
        <c:barDir val="bar"/>
        <c:grouping val="clustered"/>
        <c:varyColors val="0"/>
        <c:ser>
          <c:idx val="0"/>
          <c:order val="0"/>
          <c:tx>
            <c:strRef>
              <c:f>'4.1_IM PROD PUB PRIV'!$C$7</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'4.1_IM PROD PUB PRIV'!$B$8:$B$20</c:f>
              <c:strCache>
                <c:ptCount val="13"/>
                <c:pt idx="0">
                  <c:v>Actividades de centros ambulatorios del sector privado</c:v>
                </c:pt>
                <c:pt idx="1">
                  <c:v>Actividades de centros ambulatorios del sector público (IESS)</c:v>
                </c:pt>
                <c:pt idx="2">
                  <c:v>Actividades de centros ambulatorios del sector público (MSP)</c:v>
                </c:pt>
                <c:pt idx="3">
                  <c:v>Actividades de centros ambulatorios del sector público (otros sector público)</c:v>
                </c:pt>
                <c:pt idx="4">
                  <c:v>Actividades de hospitales privados</c:v>
                </c:pt>
                <c:pt idx="5">
                  <c:v>Actividades de hospitales públicos (IESS)</c:v>
                </c:pt>
                <c:pt idx="6">
                  <c:v>Actividades de hospitales públicos (MSP)</c:v>
                </c:pt>
                <c:pt idx="7">
                  <c:v>Actividades de hospitales públicos (otros sector público)</c:v>
                </c:pt>
                <c:pt idx="8">
                  <c:v>Actividades de planes de seguridad social de afiliación obligatoria</c:v>
                </c:pt>
                <c:pt idx="9">
                  <c:v>Actividades de salud pública, vacunación COVID</c:v>
                </c:pt>
                <c:pt idx="10">
                  <c:v>Otras actividades relacionadas con la salud humana privados</c:v>
                </c:pt>
                <c:pt idx="11">
                  <c:v>Otras actividades relacionadas con la salud humana públicos</c:v>
                </c:pt>
                <c:pt idx="12">
                  <c:v>Regulación de las actividades de organismos que prestan servicios de salud</c:v>
                </c:pt>
              </c:strCache>
            </c:strRef>
          </c:cat>
          <c:val>
            <c:numRef>
              <c:f>'4.1_IM PROD PUB PRIV'!$F$8:$F$20</c:f>
              <c:numCache>
                <c:formatCode>0.0%</c:formatCode>
                <c:ptCount val="13"/>
                <c:pt idx="0">
                  <c:v>0.151</c:v>
                </c:pt>
                <c:pt idx="1">
                  <c:v>3.1E-2</c:v>
                </c:pt>
                <c:pt idx="2">
                  <c:v>3.9E-2</c:v>
                </c:pt>
                <c:pt idx="3">
                  <c:v>1.2E-2</c:v>
                </c:pt>
                <c:pt idx="4">
                  <c:v>0.27200000000000002</c:v>
                </c:pt>
                <c:pt idx="5">
                  <c:v>0.17599999999999999</c:v>
                </c:pt>
                <c:pt idx="6">
                  <c:v>0.193</c:v>
                </c:pt>
                <c:pt idx="7">
                  <c:v>1.4E-2</c:v>
                </c:pt>
                <c:pt idx="8">
                  <c:v>0</c:v>
                </c:pt>
                <c:pt idx="9">
                  <c:v>3.5999999999999997E-2</c:v>
                </c:pt>
                <c:pt idx="10">
                  <c:v>7.3999999999999996E-2</c:v>
                </c:pt>
                <c:pt idx="11">
                  <c:v>0</c:v>
                </c:pt>
                <c:pt idx="12">
                  <c:v>1E-3</c:v>
                </c:pt>
              </c:numCache>
            </c:numRef>
          </c:val>
          <c:extLst xmlns:c16r2="http://schemas.microsoft.com/office/drawing/2015/06/chart">
            <c:ext xmlns:c16="http://schemas.microsoft.com/office/drawing/2014/chart" uri="{C3380CC4-5D6E-409C-BE32-E72D297353CC}">
              <c16:uniqueId val="{00000000-311B-4A16-9CE0-028956F3CFBA}"/>
            </c:ext>
          </c:extLst>
        </c:ser>
        <c:ser>
          <c:idx val="1"/>
          <c:order val="1"/>
          <c:tx>
            <c:strRef>
              <c:f>'4.1_IM PROD PUB PRIV'!$D$7</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'4.1_IM PROD PUB PRIV'!$B$8:$B$20</c:f>
              <c:strCache>
                <c:ptCount val="13"/>
                <c:pt idx="0">
                  <c:v>Actividades de centros ambulatorios del sector privado</c:v>
                </c:pt>
                <c:pt idx="1">
                  <c:v>Actividades de centros ambulatorios del sector público (IESS)</c:v>
                </c:pt>
                <c:pt idx="2">
                  <c:v>Actividades de centros ambulatorios del sector público (MSP)</c:v>
                </c:pt>
                <c:pt idx="3">
                  <c:v>Actividades de centros ambulatorios del sector público (otros sector público)</c:v>
                </c:pt>
                <c:pt idx="4">
                  <c:v>Actividades de hospitales privados</c:v>
                </c:pt>
                <c:pt idx="5">
                  <c:v>Actividades de hospitales públicos (IESS)</c:v>
                </c:pt>
                <c:pt idx="6">
                  <c:v>Actividades de hospitales públicos (MSP)</c:v>
                </c:pt>
                <c:pt idx="7">
                  <c:v>Actividades de hospitales públicos (otros sector público)</c:v>
                </c:pt>
                <c:pt idx="8">
                  <c:v>Actividades de planes de seguridad social de afiliación obligatoria</c:v>
                </c:pt>
                <c:pt idx="9">
                  <c:v>Actividades de salud pública, vacunación COVID</c:v>
                </c:pt>
                <c:pt idx="10">
                  <c:v>Otras actividades relacionadas con la salud humana privados</c:v>
                </c:pt>
                <c:pt idx="11">
                  <c:v>Otras actividades relacionadas con la salud humana públicos</c:v>
                </c:pt>
                <c:pt idx="12">
                  <c:v>Regulación de las actividades de organismos que prestan servicios de salud</c:v>
                </c:pt>
              </c:strCache>
            </c:strRef>
          </c:cat>
          <c:val>
            <c:numRef>
              <c:f>'4.1_IM PROD PUB PRIV'!$G$8:$G$20</c:f>
              <c:numCache>
                <c:formatCode>0.0%</c:formatCode>
                <c:ptCount val="13"/>
                <c:pt idx="0">
                  <c:v>0.127</c:v>
                </c:pt>
                <c:pt idx="1">
                  <c:v>3.9E-2</c:v>
                </c:pt>
                <c:pt idx="2">
                  <c:v>0.04</c:v>
                </c:pt>
                <c:pt idx="3">
                  <c:v>1.2E-2</c:v>
                </c:pt>
                <c:pt idx="4">
                  <c:v>0.26800000000000002</c:v>
                </c:pt>
                <c:pt idx="5">
                  <c:v>0.185</c:v>
                </c:pt>
                <c:pt idx="6">
                  <c:v>0.248</c:v>
                </c:pt>
                <c:pt idx="7">
                  <c:v>1.4E-2</c:v>
                </c:pt>
                <c:pt idx="8">
                  <c:v>0</c:v>
                </c:pt>
                <c:pt idx="9">
                  <c:v>0</c:v>
                </c:pt>
                <c:pt idx="10">
                  <c:v>6.7000000000000004E-2</c:v>
                </c:pt>
                <c:pt idx="11">
                  <c:v>0</c:v>
                </c:pt>
                <c:pt idx="12">
                  <c:v>1E-3</c:v>
                </c:pt>
              </c:numCache>
            </c:numRef>
          </c:val>
          <c:extLst xmlns:c16r2="http://schemas.microsoft.com/office/drawing/2015/06/chart">
            <c:ext xmlns:c16="http://schemas.microsoft.com/office/drawing/2014/chart" uri="{C3380CC4-5D6E-409C-BE32-E72D297353CC}">
              <c16:uniqueId val="{00000001-311B-4A16-9CE0-028956F3CFBA}"/>
            </c:ext>
          </c:extLst>
        </c:ser>
        <c:ser>
          <c:idx val="2"/>
          <c:order val="2"/>
          <c:tx>
            <c:strRef>
              <c:f>'4.1_IM PROD PUB PRIV'!$E$7</c:f>
              <c:strCache>
                <c:ptCount val="1"/>
                <c:pt idx="0">
                  <c:v>2024</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'4.1_IM PROD PUB PRIV'!$B$8:$B$20</c:f>
              <c:strCache>
                <c:ptCount val="13"/>
                <c:pt idx="0">
                  <c:v>Actividades de centros ambulatorios del sector privado</c:v>
                </c:pt>
                <c:pt idx="1">
                  <c:v>Actividades de centros ambulatorios del sector público (IESS)</c:v>
                </c:pt>
                <c:pt idx="2">
                  <c:v>Actividades de centros ambulatorios del sector público (MSP)</c:v>
                </c:pt>
                <c:pt idx="3">
                  <c:v>Actividades de centros ambulatorios del sector público (otros sector público)</c:v>
                </c:pt>
                <c:pt idx="4">
                  <c:v>Actividades de hospitales privados</c:v>
                </c:pt>
                <c:pt idx="5">
                  <c:v>Actividades de hospitales públicos (IESS)</c:v>
                </c:pt>
                <c:pt idx="6">
                  <c:v>Actividades de hospitales públicos (MSP)</c:v>
                </c:pt>
                <c:pt idx="7">
                  <c:v>Actividades de hospitales públicos (otros sector público)</c:v>
                </c:pt>
                <c:pt idx="8">
                  <c:v>Actividades de planes de seguridad social de afiliación obligatoria</c:v>
                </c:pt>
                <c:pt idx="9">
                  <c:v>Actividades de salud pública, vacunación COVID</c:v>
                </c:pt>
                <c:pt idx="10">
                  <c:v>Otras actividades relacionadas con la salud humana privados</c:v>
                </c:pt>
                <c:pt idx="11">
                  <c:v>Otras actividades relacionadas con la salud humana públicos</c:v>
                </c:pt>
                <c:pt idx="12">
                  <c:v>Regulación de las actividades de organismos que prestan servicios de salud</c:v>
                </c:pt>
              </c:strCache>
            </c:strRef>
          </c:cat>
          <c:val>
            <c:numRef>
              <c:f>'4.1_IM PROD PUB PRIV'!$H$8:$H$20</c:f>
              <c:numCache>
                <c:formatCode>0.0%</c:formatCode>
                <c:ptCount val="13"/>
                <c:pt idx="0">
                  <c:v>0.157</c:v>
                </c:pt>
                <c:pt idx="1">
                  <c:v>3.5000000000000003E-2</c:v>
                </c:pt>
                <c:pt idx="2">
                  <c:v>3.4000000000000002E-2</c:v>
                </c:pt>
                <c:pt idx="3">
                  <c:v>1.0999999999999999E-2</c:v>
                </c:pt>
                <c:pt idx="4">
                  <c:v>0.28499999999999998</c:v>
                </c:pt>
                <c:pt idx="5">
                  <c:v>0.186</c:v>
                </c:pt>
                <c:pt idx="6">
                  <c:v>0.223</c:v>
                </c:pt>
                <c:pt idx="7">
                  <c:v>1.2999999999999999E-2</c:v>
                </c:pt>
                <c:pt idx="8">
                  <c:v>0</c:v>
                </c:pt>
                <c:pt idx="9">
                  <c:v>0</c:v>
                </c:pt>
                <c:pt idx="10">
                  <c:v>5.6000000000000001E-2</c:v>
                </c:pt>
                <c:pt idx="11">
                  <c:v>0</c:v>
                </c:pt>
                <c:pt idx="12">
                  <c:v>0</c:v>
                </c:pt>
              </c:numCache>
            </c:numRef>
          </c:val>
          <c:extLst xmlns:c16r2="http://schemas.microsoft.com/office/drawing/2015/06/chart">
            <c:ext xmlns:c16="http://schemas.microsoft.com/office/drawing/2014/chart" uri="{C3380CC4-5D6E-409C-BE32-E72D297353CC}">
              <c16:uniqueId val="{00000000-D032-4E48-A5ED-E7553A5C201A}"/>
            </c:ext>
          </c:extLst>
        </c:ser>
        <c:dLbls>
          <c:showLegendKey val="0"/>
          <c:showVal val="1"/>
          <c:showCatName val="0"/>
          <c:showSerName val="0"/>
          <c:showPercent val="0"/>
          <c:showBubbleSize val="0"/>
        </c:dLbls>
        <c:gapWidth val="95"/>
        <c:overlap val="-4"/>
        <c:axId val="-312614080"/>
        <c:axId val="-312622784"/>
      </c:barChart>
      <c:catAx>
        <c:axId val="-312614080"/>
        <c:scaling>
          <c:orientation val="maxMin"/>
        </c:scaling>
        <c:delete val="0"/>
        <c:axPos val="l"/>
        <c:numFmt formatCode="General" sourceLinked="0"/>
        <c:majorTickMark val="none"/>
        <c:minorTickMark val="none"/>
        <c:tickLblPos val="nextTo"/>
        <c:txPr>
          <a:bodyPr/>
          <a:lstStyle/>
          <a:p>
            <a:pPr>
              <a:defRPr>
                <a:solidFill>
                  <a:srgbClr val="64647C"/>
                </a:solidFill>
              </a:defRPr>
            </a:pPr>
            <a:endParaRPr lang="es-EC"/>
          </a:p>
        </c:txPr>
        <c:crossAx val="-312622784"/>
        <c:crosses val="autoZero"/>
        <c:auto val="1"/>
        <c:lblAlgn val="ctr"/>
        <c:lblOffset val="100"/>
        <c:noMultiLvlLbl val="0"/>
      </c:catAx>
      <c:valAx>
        <c:axId val="-312622784"/>
        <c:scaling>
          <c:orientation val="minMax"/>
        </c:scaling>
        <c:delete val="1"/>
        <c:axPos val="t"/>
        <c:numFmt formatCode="0.0%" sourceLinked="1"/>
        <c:majorTickMark val="out"/>
        <c:minorTickMark val="none"/>
        <c:tickLblPos val="nextTo"/>
        <c:crossAx val="-312614080"/>
        <c:crosses val="autoZero"/>
        <c:crossBetween val="between"/>
      </c:valAx>
    </c:plotArea>
    <c:legend>
      <c:legendPos val="b"/>
      <c:layout>
        <c:manualLayout>
          <c:xMode val="edge"/>
          <c:yMode val="edge"/>
          <c:x val="0.88599582422376144"/>
          <c:y val="0.4302753146015339"/>
          <c:w val="0.11400418015086233"/>
          <c:h val="2.9401398274879219E-2"/>
        </c:manualLayout>
      </c:layout>
      <c:overlay val="0"/>
    </c:legend>
    <c:plotVisOnly val="1"/>
    <c:dispBlanksAs val="gap"/>
    <c:showDLblsOverMax val="0"/>
  </c:chart>
  <c:spPr>
    <a:ln>
      <a:noFill/>
    </a:ln>
  </c:spPr>
  <c:txPr>
    <a:bodyPr/>
    <a:lstStyle/>
    <a:p>
      <a:pPr>
        <a:defRPr sz="105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807254893399653"/>
          <c:y val="3.2050340196717701E-2"/>
          <c:w val="0.5633565764975037"/>
          <c:h val="0.94882456209390387"/>
        </c:manualLayout>
      </c:layout>
      <c:barChart>
        <c:barDir val="bar"/>
        <c:grouping val="clustered"/>
        <c:varyColors val="0"/>
        <c:ser>
          <c:idx val="0"/>
          <c:order val="0"/>
          <c:tx>
            <c:strRef>
              <c:f>'4.2_GM NIV SUB SNS'!$C$8</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'4.2_GM NIV SUB SNS'!$B$9:$B$14</c:f>
              <c:strCache>
                <c:ptCount val="6"/>
                <c:pt idx="0">
                  <c:v>Centros de salud A</c:v>
                </c:pt>
                <c:pt idx="1">
                  <c:v>Centros de salud B</c:v>
                </c:pt>
                <c:pt idx="2">
                  <c:v>Centros de salud C</c:v>
                </c:pt>
                <c:pt idx="3">
                  <c:v>Centros de salud en el trabajo</c:v>
                </c:pt>
                <c:pt idx="4">
                  <c:v>Consultorios generales</c:v>
                </c:pt>
                <c:pt idx="5">
                  <c:v>Puestos de salud</c:v>
                </c:pt>
              </c:strCache>
            </c:strRef>
          </c:cat>
          <c:val>
            <c:numRef>
              <c:f>'4.2_GM NIV SUB SNS'!$F$9:$F$14</c:f>
              <c:numCache>
                <c:formatCode>0.0%</c:formatCode>
                <c:ptCount val="6"/>
                <c:pt idx="0">
                  <c:v>0.25800000000000001</c:v>
                </c:pt>
                <c:pt idx="1">
                  <c:v>0.14399999999999999</c:v>
                </c:pt>
                <c:pt idx="2">
                  <c:v>8.2000000000000003E-2</c:v>
                </c:pt>
                <c:pt idx="3">
                  <c:v>0.27800000000000002</c:v>
                </c:pt>
                <c:pt idx="4">
                  <c:v>0.154</c:v>
                </c:pt>
                <c:pt idx="5">
                  <c:v>8.5000000000000006E-2</c:v>
                </c:pt>
              </c:numCache>
            </c:numRef>
          </c:val>
          <c:extLst xmlns:c16r2="http://schemas.microsoft.com/office/drawing/2015/06/chart">
            <c:ext xmlns:c16="http://schemas.microsoft.com/office/drawing/2014/chart" uri="{C3380CC4-5D6E-409C-BE32-E72D297353CC}">
              <c16:uniqueId val="{00000000-A7B0-426D-A14B-2F26EADA9E69}"/>
            </c:ext>
          </c:extLst>
        </c:ser>
        <c:ser>
          <c:idx val="1"/>
          <c:order val="1"/>
          <c:tx>
            <c:strRef>
              <c:f>'4.2_GM NIV SUB SNS'!$D$8</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'4.2_GM NIV SUB SNS'!$B$9:$B$14</c:f>
              <c:strCache>
                <c:ptCount val="6"/>
                <c:pt idx="0">
                  <c:v>Centros de salud A</c:v>
                </c:pt>
                <c:pt idx="1">
                  <c:v>Centros de salud B</c:v>
                </c:pt>
                <c:pt idx="2">
                  <c:v>Centros de salud C</c:v>
                </c:pt>
                <c:pt idx="3">
                  <c:v>Centros de salud en el trabajo</c:v>
                </c:pt>
                <c:pt idx="4">
                  <c:v>Consultorios generales</c:v>
                </c:pt>
                <c:pt idx="5">
                  <c:v>Puestos de salud</c:v>
                </c:pt>
              </c:strCache>
            </c:strRef>
          </c:cat>
          <c:val>
            <c:numRef>
              <c:f>'4.2_GM NIV SUB SNS'!$G$9:$G$14</c:f>
              <c:numCache>
                <c:formatCode>0.0%</c:formatCode>
                <c:ptCount val="6"/>
                <c:pt idx="0">
                  <c:v>0.28100000000000003</c:v>
                </c:pt>
                <c:pt idx="1">
                  <c:v>0.17399999999999999</c:v>
                </c:pt>
                <c:pt idx="2">
                  <c:v>8.5999999999999993E-2</c:v>
                </c:pt>
                <c:pt idx="3">
                  <c:v>0.24199999999999999</c:v>
                </c:pt>
                <c:pt idx="4">
                  <c:v>0.129</c:v>
                </c:pt>
                <c:pt idx="5">
                  <c:v>8.7999999999999995E-2</c:v>
                </c:pt>
              </c:numCache>
            </c:numRef>
          </c:val>
          <c:extLst xmlns:c16r2="http://schemas.microsoft.com/office/drawing/2015/06/chart">
            <c:ext xmlns:c16="http://schemas.microsoft.com/office/drawing/2014/chart" uri="{C3380CC4-5D6E-409C-BE32-E72D297353CC}">
              <c16:uniqueId val="{00000001-A7B0-426D-A14B-2F26EADA9E69}"/>
            </c:ext>
          </c:extLst>
        </c:ser>
        <c:ser>
          <c:idx val="2"/>
          <c:order val="2"/>
          <c:tx>
            <c:strRef>
              <c:f>'4.2_GM NIV SUB SNS'!$E$8</c:f>
              <c:strCache>
                <c:ptCount val="1"/>
                <c:pt idx="0">
                  <c:v>2024</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'4.2_GM NIV SUB SNS'!$B$9:$B$14</c:f>
              <c:strCache>
                <c:ptCount val="6"/>
                <c:pt idx="0">
                  <c:v>Centros de salud A</c:v>
                </c:pt>
                <c:pt idx="1">
                  <c:v>Centros de salud B</c:v>
                </c:pt>
                <c:pt idx="2">
                  <c:v>Centros de salud C</c:v>
                </c:pt>
                <c:pt idx="3">
                  <c:v>Centros de salud en el trabajo</c:v>
                </c:pt>
                <c:pt idx="4">
                  <c:v>Consultorios generales</c:v>
                </c:pt>
                <c:pt idx="5">
                  <c:v>Puestos de salud</c:v>
                </c:pt>
              </c:strCache>
            </c:strRef>
          </c:cat>
          <c:val>
            <c:numRef>
              <c:f>'4.2_GM NIV SUB SNS'!$H$9:$H$14</c:f>
              <c:numCache>
                <c:formatCode>0.0%</c:formatCode>
                <c:ptCount val="6"/>
                <c:pt idx="0">
                  <c:v>0.25600000000000001</c:v>
                </c:pt>
                <c:pt idx="1">
                  <c:v>0.15</c:v>
                </c:pt>
                <c:pt idx="2">
                  <c:v>7.4999999999999997E-2</c:v>
                </c:pt>
                <c:pt idx="3">
                  <c:v>0.27900000000000003</c:v>
                </c:pt>
                <c:pt idx="4">
                  <c:v>0.15</c:v>
                </c:pt>
                <c:pt idx="5">
                  <c:v>8.8999999999999996E-2</c:v>
                </c:pt>
              </c:numCache>
            </c:numRef>
          </c:val>
          <c:extLst xmlns:c16r2="http://schemas.microsoft.com/office/drawing/2015/06/chart">
            <c:ext xmlns:c16="http://schemas.microsoft.com/office/drawing/2014/chart" uri="{C3380CC4-5D6E-409C-BE32-E72D297353CC}">
              <c16:uniqueId val="{00000000-AB56-438B-9089-660F40B705D8}"/>
            </c:ext>
          </c:extLst>
        </c:ser>
        <c:dLbls>
          <c:showLegendKey val="0"/>
          <c:showVal val="1"/>
          <c:showCatName val="0"/>
          <c:showSerName val="0"/>
          <c:showPercent val="0"/>
          <c:showBubbleSize val="0"/>
        </c:dLbls>
        <c:gapWidth val="95"/>
        <c:overlap val="-4"/>
        <c:axId val="-122732512"/>
        <c:axId val="-122731968"/>
      </c:barChart>
      <c:catAx>
        <c:axId val="-122732512"/>
        <c:scaling>
          <c:orientation val="maxMin"/>
        </c:scaling>
        <c:delete val="0"/>
        <c:axPos val="l"/>
        <c:numFmt formatCode="General" sourceLinked="0"/>
        <c:majorTickMark val="none"/>
        <c:minorTickMark val="none"/>
        <c:tickLblPos val="nextTo"/>
        <c:txPr>
          <a:bodyPr/>
          <a:lstStyle/>
          <a:p>
            <a:pPr>
              <a:defRPr>
                <a:solidFill>
                  <a:srgbClr val="64647C"/>
                </a:solidFill>
              </a:defRPr>
            </a:pPr>
            <a:endParaRPr lang="es-EC"/>
          </a:p>
        </c:txPr>
        <c:crossAx val="-122731968"/>
        <c:crosses val="autoZero"/>
        <c:auto val="1"/>
        <c:lblAlgn val="ctr"/>
        <c:lblOffset val="100"/>
        <c:noMultiLvlLbl val="0"/>
      </c:catAx>
      <c:valAx>
        <c:axId val="-122731968"/>
        <c:scaling>
          <c:orientation val="minMax"/>
        </c:scaling>
        <c:delete val="1"/>
        <c:axPos val="t"/>
        <c:numFmt formatCode="0.0%" sourceLinked="1"/>
        <c:majorTickMark val="out"/>
        <c:minorTickMark val="none"/>
        <c:tickLblPos val="nextTo"/>
        <c:crossAx val="-122732512"/>
        <c:crosses val="autoZero"/>
        <c:crossBetween val="between"/>
      </c:valAx>
    </c:plotArea>
    <c:legend>
      <c:legendPos val="b"/>
      <c:layout>
        <c:manualLayout>
          <c:xMode val="edge"/>
          <c:yMode val="edge"/>
          <c:x val="0.88599582422376144"/>
          <c:y val="0.4302753146015339"/>
          <c:w val="0.11400418957880572"/>
          <c:h val="4.5463750230252155E-2"/>
        </c:manualLayout>
      </c:layout>
      <c:overlay val="0"/>
    </c:legend>
    <c:plotVisOnly val="1"/>
    <c:dispBlanksAs val="gap"/>
    <c:showDLblsOverMax val="0"/>
  </c:chart>
  <c:spPr>
    <a:ln>
      <a:noFill/>
    </a:ln>
  </c:spPr>
  <c:txPr>
    <a:bodyPr/>
    <a:lstStyle/>
    <a:p>
      <a:pPr>
        <a:defRPr sz="105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807254893399653"/>
          <c:y val="3.2050340196717701E-2"/>
          <c:w val="0.5633565764975037"/>
          <c:h val="0.94882456209390387"/>
        </c:manualLayout>
      </c:layout>
      <c:barChart>
        <c:barDir val="bar"/>
        <c:grouping val="clustered"/>
        <c:varyColors val="0"/>
        <c:ser>
          <c:idx val="1"/>
          <c:order val="0"/>
          <c:tx>
            <c:strRef>
              <c:f>'4.2_GM NIV SUB SNS'!$D$34</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'4.2_GM NIV SUB SNS'!$B$35:$B$40</c:f>
              <c:strCache>
                <c:ptCount val="6"/>
                <c:pt idx="0">
                  <c:v>Centros de atención ambulatoria en salud mental</c:v>
                </c:pt>
                <c:pt idx="1">
                  <c:v>Centros de especialidades</c:v>
                </c:pt>
                <c:pt idx="2">
                  <c:v>Consultorios de especialidades</c:v>
                </c:pt>
                <c:pt idx="3">
                  <c:v>Hospitales básicos</c:v>
                </c:pt>
                <c:pt idx="4">
                  <c:v>Hospitales del día</c:v>
                </c:pt>
                <c:pt idx="5">
                  <c:v>Hospitales generales</c:v>
                </c:pt>
              </c:strCache>
            </c:strRef>
          </c:cat>
          <c:val>
            <c:numRef>
              <c:f>'4.2_GM NIV SUB SNS'!$G$35:$G$40</c:f>
              <c:numCache>
                <c:formatCode>0.0%</c:formatCode>
                <c:ptCount val="6"/>
                <c:pt idx="0">
                  <c:v>1E-3</c:v>
                </c:pt>
                <c:pt idx="1">
                  <c:v>9.5000000000000001E-2</c:v>
                </c:pt>
                <c:pt idx="2">
                  <c:v>2.8000000000000001E-2</c:v>
                </c:pt>
                <c:pt idx="3">
                  <c:v>0.14499999999999999</c:v>
                </c:pt>
                <c:pt idx="4">
                  <c:v>9.9000000000000005E-2</c:v>
                </c:pt>
                <c:pt idx="5">
                  <c:v>0.63300000000000001</c:v>
                </c:pt>
              </c:numCache>
            </c:numRef>
          </c:val>
          <c:extLst xmlns:c16r2="http://schemas.microsoft.com/office/drawing/2015/06/chart">
            <c:ext xmlns:c16="http://schemas.microsoft.com/office/drawing/2014/chart" uri="{C3380CC4-5D6E-409C-BE32-E72D297353CC}">
              <c16:uniqueId val="{00000000-5F1A-4F61-9C8A-48F0EC65F36A}"/>
            </c:ext>
          </c:extLst>
        </c:ser>
        <c:ser>
          <c:idx val="0"/>
          <c:order val="1"/>
          <c:tx>
            <c:strRef>
              <c:f>'4.2_GM NIV SUB SNS'!$C$34</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'4.2_GM NIV SUB SNS'!$B$35:$B$40</c:f>
              <c:strCache>
                <c:ptCount val="6"/>
                <c:pt idx="0">
                  <c:v>Centros de atención ambulatoria en salud mental</c:v>
                </c:pt>
                <c:pt idx="1">
                  <c:v>Centros de especialidades</c:v>
                </c:pt>
                <c:pt idx="2">
                  <c:v>Consultorios de especialidades</c:v>
                </c:pt>
                <c:pt idx="3">
                  <c:v>Hospitales básicos</c:v>
                </c:pt>
                <c:pt idx="4">
                  <c:v>Hospitales del día</c:v>
                </c:pt>
                <c:pt idx="5">
                  <c:v>Hospitales generales</c:v>
                </c:pt>
              </c:strCache>
            </c:strRef>
          </c:cat>
          <c:val>
            <c:numRef>
              <c:f>'4.2_GM NIV SUB SNS'!$F$35:$F$40</c:f>
              <c:numCache>
                <c:formatCode>0.0%</c:formatCode>
                <c:ptCount val="6"/>
                <c:pt idx="0">
                  <c:v>1E-3</c:v>
                </c:pt>
                <c:pt idx="1">
                  <c:v>0.128</c:v>
                </c:pt>
                <c:pt idx="2">
                  <c:v>3.9E-2</c:v>
                </c:pt>
                <c:pt idx="3">
                  <c:v>0.153</c:v>
                </c:pt>
                <c:pt idx="4">
                  <c:v>9.5000000000000001E-2</c:v>
                </c:pt>
                <c:pt idx="5">
                  <c:v>0.58399999999999996</c:v>
                </c:pt>
              </c:numCache>
            </c:numRef>
          </c:val>
          <c:extLst xmlns:c16r2="http://schemas.microsoft.com/office/drawing/2015/06/chart">
            <c:ext xmlns:c16="http://schemas.microsoft.com/office/drawing/2014/chart" uri="{C3380CC4-5D6E-409C-BE32-E72D297353CC}">
              <c16:uniqueId val="{00000001-5F1A-4F61-9C8A-48F0EC65F36A}"/>
            </c:ext>
          </c:extLst>
        </c:ser>
        <c:ser>
          <c:idx val="2"/>
          <c:order val="2"/>
          <c:tx>
            <c:strRef>
              <c:f>'4.2_GM NIV SUB SNS'!$E$34</c:f>
              <c:strCache>
                <c:ptCount val="1"/>
                <c:pt idx="0">
                  <c:v>2024</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'4.2_GM NIV SUB SNS'!$B$35:$B$40</c:f>
              <c:strCache>
                <c:ptCount val="6"/>
                <c:pt idx="0">
                  <c:v>Centros de atención ambulatoria en salud mental</c:v>
                </c:pt>
                <c:pt idx="1">
                  <c:v>Centros de especialidades</c:v>
                </c:pt>
                <c:pt idx="2">
                  <c:v>Consultorios de especialidades</c:v>
                </c:pt>
                <c:pt idx="3">
                  <c:v>Hospitales básicos</c:v>
                </c:pt>
                <c:pt idx="4">
                  <c:v>Hospitales del día</c:v>
                </c:pt>
                <c:pt idx="5">
                  <c:v>Hospitales generales</c:v>
                </c:pt>
              </c:strCache>
            </c:strRef>
          </c:cat>
          <c:val>
            <c:numRef>
              <c:f>'4.2_GM NIV SUB SNS'!$H$35:$H$40</c:f>
              <c:numCache>
                <c:formatCode>0.0%</c:formatCode>
                <c:ptCount val="6"/>
                <c:pt idx="0">
                  <c:v>1E-3</c:v>
                </c:pt>
                <c:pt idx="1">
                  <c:v>0.106</c:v>
                </c:pt>
                <c:pt idx="2">
                  <c:v>3.5000000000000003E-2</c:v>
                </c:pt>
                <c:pt idx="3">
                  <c:v>0.14399999999999999</c:v>
                </c:pt>
                <c:pt idx="4">
                  <c:v>8.8999999999999996E-2</c:v>
                </c:pt>
                <c:pt idx="5">
                  <c:v>0.625</c:v>
                </c:pt>
              </c:numCache>
            </c:numRef>
          </c:val>
          <c:extLst xmlns:c16r2="http://schemas.microsoft.com/office/drawing/2015/06/chart">
            <c:ext xmlns:c16="http://schemas.microsoft.com/office/drawing/2014/chart" uri="{C3380CC4-5D6E-409C-BE32-E72D297353CC}">
              <c16:uniqueId val="{00000000-7AB0-420A-BAEE-0D4E0B80DC7B}"/>
            </c:ext>
          </c:extLst>
        </c:ser>
        <c:dLbls>
          <c:showLegendKey val="0"/>
          <c:showVal val="1"/>
          <c:showCatName val="0"/>
          <c:showSerName val="0"/>
          <c:showPercent val="0"/>
          <c:showBubbleSize val="0"/>
        </c:dLbls>
        <c:gapWidth val="95"/>
        <c:overlap val="-4"/>
        <c:axId val="-122719456"/>
        <c:axId val="-122717280"/>
      </c:barChart>
      <c:catAx>
        <c:axId val="-122719456"/>
        <c:scaling>
          <c:orientation val="minMax"/>
        </c:scaling>
        <c:delete val="0"/>
        <c:axPos val="l"/>
        <c:numFmt formatCode="General" sourceLinked="0"/>
        <c:majorTickMark val="none"/>
        <c:minorTickMark val="none"/>
        <c:tickLblPos val="nextTo"/>
        <c:txPr>
          <a:bodyPr/>
          <a:lstStyle/>
          <a:p>
            <a:pPr>
              <a:defRPr>
                <a:solidFill>
                  <a:srgbClr val="64647C"/>
                </a:solidFill>
              </a:defRPr>
            </a:pPr>
            <a:endParaRPr lang="es-EC"/>
          </a:p>
        </c:txPr>
        <c:crossAx val="-122717280"/>
        <c:crosses val="autoZero"/>
        <c:auto val="1"/>
        <c:lblAlgn val="ctr"/>
        <c:lblOffset val="100"/>
        <c:noMultiLvlLbl val="0"/>
      </c:catAx>
      <c:valAx>
        <c:axId val="-122717280"/>
        <c:scaling>
          <c:orientation val="minMax"/>
        </c:scaling>
        <c:delete val="1"/>
        <c:axPos val="b"/>
        <c:numFmt formatCode="0.0%" sourceLinked="1"/>
        <c:majorTickMark val="out"/>
        <c:minorTickMark val="none"/>
        <c:tickLblPos val="nextTo"/>
        <c:crossAx val="-122719456"/>
        <c:crosses val="autoZero"/>
        <c:crossBetween val="between"/>
      </c:valAx>
    </c:plotArea>
    <c:legend>
      <c:legendPos val="b"/>
      <c:layout>
        <c:manualLayout>
          <c:xMode val="edge"/>
          <c:yMode val="edge"/>
          <c:x val="0.88599582422376144"/>
          <c:y val="0.4302753146015339"/>
          <c:w val="0.11400415802237764"/>
          <c:h val="4.5489924540969416E-2"/>
        </c:manualLayout>
      </c:layout>
      <c:overlay val="0"/>
    </c:legend>
    <c:plotVisOnly val="1"/>
    <c:dispBlanksAs val="gap"/>
    <c:showDLblsOverMax val="0"/>
  </c:chart>
  <c:spPr>
    <a:ln>
      <a:noFill/>
    </a:ln>
  </c:spPr>
  <c:txPr>
    <a:bodyPr/>
    <a:lstStyle/>
    <a:p>
      <a:pPr>
        <a:defRPr sz="105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807254893399653"/>
          <c:y val="3.2050340196717701E-2"/>
          <c:w val="0.5633565764975037"/>
          <c:h val="0.94882456209390387"/>
        </c:manualLayout>
      </c:layout>
      <c:barChart>
        <c:barDir val="bar"/>
        <c:grouping val="clustered"/>
        <c:varyColors val="0"/>
        <c:ser>
          <c:idx val="0"/>
          <c:order val="0"/>
          <c:tx>
            <c:strRef>
              <c:f>'4.2_GM NIV SUB SNS'!$C$60</c:f>
              <c:strCache>
                <c:ptCount val="1"/>
                <c:pt idx="0">
                  <c:v>2022</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'4.2_GM NIV SUB SNS'!$B$61:$B$63</c:f>
              <c:strCache>
                <c:ptCount val="3"/>
                <c:pt idx="0">
                  <c:v>Centros especializados</c:v>
                </c:pt>
                <c:pt idx="1">
                  <c:v>Hospitales de especialidades</c:v>
                </c:pt>
                <c:pt idx="2">
                  <c:v>Hospitales especializados</c:v>
                </c:pt>
              </c:strCache>
            </c:strRef>
          </c:cat>
          <c:val>
            <c:numRef>
              <c:f>'4.2_GM NIV SUB SNS'!$F$61:$F$63</c:f>
              <c:numCache>
                <c:formatCode>0.0%</c:formatCode>
                <c:ptCount val="3"/>
                <c:pt idx="0">
                  <c:v>0.11799999999999999</c:v>
                </c:pt>
                <c:pt idx="1">
                  <c:v>0.61699999999999999</c:v>
                </c:pt>
                <c:pt idx="2">
                  <c:v>0.26600000000000001</c:v>
                </c:pt>
              </c:numCache>
            </c:numRef>
          </c:val>
          <c:extLst xmlns:c16r2="http://schemas.microsoft.com/office/drawing/2015/06/chart">
            <c:ext xmlns:c16="http://schemas.microsoft.com/office/drawing/2014/chart" uri="{C3380CC4-5D6E-409C-BE32-E72D297353CC}">
              <c16:uniqueId val="{00000000-793B-45C2-A3EB-35930012EF36}"/>
            </c:ext>
          </c:extLst>
        </c:ser>
        <c:ser>
          <c:idx val="1"/>
          <c:order val="1"/>
          <c:tx>
            <c:strRef>
              <c:f>'4.2_GM NIV SUB SNS'!$D$60</c:f>
              <c:strCache>
                <c:ptCount val="1"/>
                <c:pt idx="0">
                  <c:v>2023</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'4.2_GM NIV SUB SNS'!$B$61:$B$63</c:f>
              <c:strCache>
                <c:ptCount val="3"/>
                <c:pt idx="0">
                  <c:v>Centros especializados</c:v>
                </c:pt>
                <c:pt idx="1">
                  <c:v>Hospitales de especialidades</c:v>
                </c:pt>
                <c:pt idx="2">
                  <c:v>Hospitales especializados</c:v>
                </c:pt>
              </c:strCache>
            </c:strRef>
          </c:cat>
          <c:val>
            <c:numRef>
              <c:f>'4.2_GM NIV SUB SNS'!$G$61:$G$63</c:f>
              <c:numCache>
                <c:formatCode>0.0%</c:formatCode>
                <c:ptCount val="3"/>
                <c:pt idx="0">
                  <c:v>0.105</c:v>
                </c:pt>
                <c:pt idx="1">
                  <c:v>0.61499999999999999</c:v>
                </c:pt>
                <c:pt idx="2">
                  <c:v>0.27900000000000003</c:v>
                </c:pt>
              </c:numCache>
            </c:numRef>
          </c:val>
          <c:extLst xmlns:c16r2="http://schemas.microsoft.com/office/drawing/2015/06/chart">
            <c:ext xmlns:c16="http://schemas.microsoft.com/office/drawing/2014/chart" uri="{C3380CC4-5D6E-409C-BE32-E72D297353CC}">
              <c16:uniqueId val="{00000001-793B-45C2-A3EB-35930012EF36}"/>
            </c:ext>
          </c:extLst>
        </c:ser>
        <c:ser>
          <c:idx val="2"/>
          <c:order val="2"/>
          <c:tx>
            <c:strRef>
              <c:f>'4.2_GM NIV SUB SNS'!$E$60</c:f>
              <c:strCache>
                <c:ptCount val="1"/>
                <c:pt idx="0">
                  <c:v>2024</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ext>
            </c:extLst>
          </c:dLbls>
          <c:cat>
            <c:strRef>
              <c:f>'4.2_GM NIV SUB SNS'!$B$61:$B$63</c:f>
              <c:strCache>
                <c:ptCount val="3"/>
                <c:pt idx="0">
                  <c:v>Centros especializados</c:v>
                </c:pt>
                <c:pt idx="1">
                  <c:v>Hospitales de especialidades</c:v>
                </c:pt>
                <c:pt idx="2">
                  <c:v>Hospitales especializados</c:v>
                </c:pt>
              </c:strCache>
            </c:strRef>
          </c:cat>
          <c:val>
            <c:numRef>
              <c:f>'4.2_GM NIV SUB SNS'!$H$61:$H$63</c:f>
              <c:numCache>
                <c:formatCode>0.0%</c:formatCode>
                <c:ptCount val="3"/>
                <c:pt idx="0">
                  <c:v>0.13900000000000001</c:v>
                </c:pt>
                <c:pt idx="1">
                  <c:v>0.56999999999999995</c:v>
                </c:pt>
                <c:pt idx="2">
                  <c:v>0.28999999999999998</c:v>
                </c:pt>
              </c:numCache>
            </c:numRef>
          </c:val>
          <c:extLst xmlns:c16r2="http://schemas.microsoft.com/office/drawing/2015/06/chart">
            <c:ext xmlns:c16="http://schemas.microsoft.com/office/drawing/2014/chart" uri="{C3380CC4-5D6E-409C-BE32-E72D297353CC}">
              <c16:uniqueId val="{00000000-5902-4308-8F4D-765C25DDEB41}"/>
            </c:ext>
          </c:extLst>
        </c:ser>
        <c:dLbls>
          <c:showLegendKey val="0"/>
          <c:showVal val="1"/>
          <c:showCatName val="0"/>
          <c:showSerName val="0"/>
          <c:showPercent val="0"/>
          <c:showBubbleSize val="0"/>
        </c:dLbls>
        <c:gapWidth val="95"/>
        <c:overlap val="-4"/>
        <c:axId val="-122725440"/>
        <c:axId val="-122731424"/>
      </c:barChart>
      <c:catAx>
        <c:axId val="-122725440"/>
        <c:scaling>
          <c:orientation val="maxMin"/>
        </c:scaling>
        <c:delete val="0"/>
        <c:axPos val="l"/>
        <c:numFmt formatCode="General" sourceLinked="0"/>
        <c:majorTickMark val="none"/>
        <c:minorTickMark val="none"/>
        <c:tickLblPos val="nextTo"/>
        <c:txPr>
          <a:bodyPr/>
          <a:lstStyle/>
          <a:p>
            <a:pPr>
              <a:defRPr>
                <a:solidFill>
                  <a:srgbClr val="64647C"/>
                </a:solidFill>
              </a:defRPr>
            </a:pPr>
            <a:endParaRPr lang="es-EC"/>
          </a:p>
        </c:txPr>
        <c:crossAx val="-122731424"/>
        <c:crosses val="autoZero"/>
        <c:auto val="1"/>
        <c:lblAlgn val="ctr"/>
        <c:lblOffset val="100"/>
        <c:noMultiLvlLbl val="0"/>
      </c:catAx>
      <c:valAx>
        <c:axId val="-122731424"/>
        <c:scaling>
          <c:orientation val="minMax"/>
        </c:scaling>
        <c:delete val="1"/>
        <c:axPos val="t"/>
        <c:numFmt formatCode="0.0%" sourceLinked="1"/>
        <c:majorTickMark val="out"/>
        <c:minorTickMark val="none"/>
        <c:tickLblPos val="nextTo"/>
        <c:crossAx val="-122725440"/>
        <c:crosses val="autoZero"/>
        <c:crossBetween val="between"/>
      </c:valAx>
    </c:plotArea>
    <c:legend>
      <c:legendPos val="b"/>
      <c:layout>
        <c:manualLayout>
          <c:xMode val="edge"/>
          <c:yMode val="edge"/>
          <c:x val="0.88599582422376144"/>
          <c:y val="0.4302753146015339"/>
          <c:w val="0.11400418362637343"/>
          <c:h val="3.9179615397523238E-2"/>
        </c:manualLayout>
      </c:layout>
      <c:overlay val="0"/>
    </c:legend>
    <c:plotVisOnly val="1"/>
    <c:dispBlanksAs val="gap"/>
    <c:showDLblsOverMax val="0"/>
  </c:chart>
  <c:spPr>
    <a:ln>
      <a:noFill/>
    </a:ln>
  </c:spPr>
  <c:txPr>
    <a:bodyPr/>
    <a:lstStyle/>
    <a:p>
      <a:pPr>
        <a:defRPr sz="105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911632144745654"/>
          <c:y val="4.2404160734520732E-2"/>
          <c:w val="0.49206898557553608"/>
          <c:h val="0.78258953424179922"/>
        </c:manualLayout>
      </c:layout>
      <c:doughnutChart>
        <c:varyColors val="1"/>
        <c:ser>
          <c:idx val="0"/>
          <c:order val="0"/>
          <c:tx>
            <c:strRef>
              <c:f>'4.3_GM SEC NIV SNS'!$D$8</c:f>
              <c:strCache>
                <c:ptCount val="1"/>
                <c:pt idx="0">
                  <c:v>2024 (%)</c:v>
                </c:pt>
              </c:strCache>
            </c:strRef>
          </c:tx>
          <c:dPt>
            <c:idx val="0"/>
            <c:bubble3D val="0"/>
            <c:spPr>
              <a:solidFill>
                <a:schemeClr val="accent5">
                  <a:lumMod val="60000"/>
                  <a:lumOff val="40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1-1F70-4732-A5F8-1ABBE95CBD12}"/>
              </c:ext>
            </c:extLst>
          </c:dPt>
          <c:dPt>
            <c:idx val="1"/>
            <c:bubble3D val="0"/>
            <c:spPr>
              <a:solidFill>
                <a:schemeClr val="bg1">
                  <a:lumMod val="85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3-1F70-4732-A5F8-1ABBE95CBD12}"/>
              </c:ext>
            </c:extLst>
          </c:dPt>
          <c:dPt>
            <c:idx val="2"/>
            <c:bubble3D val="0"/>
            <c:spPr>
              <a:solidFill>
                <a:schemeClr val="accent5">
                  <a:lumMod val="20000"/>
                  <a:lumOff val="80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5-1F70-4732-A5F8-1ABBE95CBD12}"/>
              </c:ext>
            </c:extLst>
          </c:dPt>
          <c:dPt>
            <c:idx val="3"/>
            <c:bubble3D val="0"/>
            <c:spPr>
              <a:solidFill>
                <a:schemeClr val="accent5">
                  <a:lumMod val="75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7-1F70-4732-A5F8-1ABBE95CBD12}"/>
              </c:ext>
            </c:extLst>
          </c:dPt>
          <c:dLbls>
            <c:dLbl>
              <c:idx val="2"/>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lumMod val="50000"/>
                        </a:schemeClr>
                      </a:solidFill>
                      <a:latin typeface="+mn-lt"/>
                      <a:ea typeface="+mn-ea"/>
                      <a:cs typeface="+mn-cs"/>
                    </a:defRPr>
                  </a:pPr>
                  <a:endParaRPr lang="es-EC"/>
                </a:p>
              </c:txPr>
              <c:showLegendKey val="0"/>
              <c:showVal val="1"/>
              <c:showCatName val="0"/>
              <c:showSerName val="0"/>
              <c:showPercent val="0"/>
              <c:showBubbleSize val="0"/>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lt1"/>
                    </a:solidFill>
                    <a:latin typeface="+mn-lt"/>
                    <a:ea typeface="+mn-ea"/>
                    <a:cs typeface="+mn-cs"/>
                  </a:defRPr>
                </a:pPr>
                <a:endParaRPr lang="es-EC"/>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layout/>
              </c:ext>
            </c:extLst>
          </c:dLbls>
          <c:cat>
            <c:strRef>
              <c:f>'[3]4.3_GM SEC NIV SNS'!$B$10:$B$13</c:f>
              <c:strCache>
                <c:ptCount val="4"/>
                <c:pt idx="0">
                  <c:v>Sector público IESS</c:v>
                </c:pt>
                <c:pt idx="1">
                  <c:v>Sector público MSP</c:v>
                </c:pt>
                <c:pt idx="2">
                  <c:v>Otros sector público</c:v>
                </c:pt>
                <c:pt idx="3">
                  <c:v>Sector privado</c:v>
                </c:pt>
              </c:strCache>
            </c:strRef>
          </c:cat>
          <c:val>
            <c:numRef>
              <c:f>'4.3_GM SEC NIV SNS'!$D$10:$D$13</c:f>
              <c:numCache>
                <c:formatCode>0.0%</c:formatCode>
                <c:ptCount val="4"/>
                <c:pt idx="0">
                  <c:v>7.0999999999999994E-2</c:v>
                </c:pt>
                <c:pt idx="1">
                  <c:v>0.38400000000000001</c:v>
                </c:pt>
                <c:pt idx="2">
                  <c:v>0.109</c:v>
                </c:pt>
                <c:pt idx="3">
                  <c:v>0.436</c:v>
                </c:pt>
              </c:numCache>
            </c:numRef>
          </c:val>
          <c:extLst xmlns:c16r2="http://schemas.microsoft.com/office/drawing/2015/06/chart">
            <c:ext xmlns:c16="http://schemas.microsoft.com/office/drawing/2014/chart" uri="{C3380CC4-5D6E-409C-BE32-E72D297353CC}">
              <c16:uniqueId val="{00000008-1F70-4732-A5F8-1ABBE95CBD12}"/>
            </c:ext>
          </c:extLst>
        </c:ser>
        <c:dLbls>
          <c:showLegendKey val="0"/>
          <c:showVal val="0"/>
          <c:showCatName val="0"/>
          <c:showSerName val="0"/>
          <c:showPercent val="0"/>
          <c:showBubbleSize val="0"/>
          <c:showLeaderLines val="1"/>
        </c:dLbls>
        <c:firstSliceAng val="0"/>
        <c:holeSize val="50"/>
      </c:doughnut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noFill/>
    <a:ln w="9525" cap="flat" cmpd="sng" algn="ctr">
      <a:noFill/>
      <a:round/>
    </a:ln>
    <a:effectLst/>
  </c:spPr>
  <c:txPr>
    <a:bodyPr/>
    <a:lstStyle/>
    <a:p>
      <a:pPr>
        <a:defRPr/>
      </a:pPr>
      <a:endParaRPr lang="es-EC"/>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911632144745654"/>
          <c:y val="4.2404160734520732E-2"/>
          <c:w val="0.49206898557553608"/>
          <c:h val="0.78258953424179922"/>
        </c:manualLayout>
      </c:layout>
      <c:doughnutChart>
        <c:varyColors val="1"/>
        <c:ser>
          <c:idx val="0"/>
          <c:order val="0"/>
          <c:tx>
            <c:strRef>
              <c:f>'4.3_GM SEC NIV SNS'!$D$30</c:f>
              <c:strCache>
                <c:ptCount val="1"/>
                <c:pt idx="0">
                  <c:v>2024 (%)</c:v>
                </c:pt>
              </c:strCache>
            </c:strRef>
          </c:tx>
          <c:dPt>
            <c:idx val="0"/>
            <c:bubble3D val="0"/>
            <c:spPr>
              <a:solidFill>
                <a:schemeClr val="accent5">
                  <a:lumMod val="60000"/>
                  <a:lumOff val="40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1-4147-4383-90D2-704F622CBFFC}"/>
              </c:ext>
            </c:extLst>
          </c:dPt>
          <c:dPt>
            <c:idx val="1"/>
            <c:bubble3D val="0"/>
            <c:spPr>
              <a:solidFill>
                <a:schemeClr val="bg1">
                  <a:lumMod val="85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3-4147-4383-90D2-704F622CBFFC}"/>
              </c:ext>
            </c:extLst>
          </c:dPt>
          <c:dPt>
            <c:idx val="2"/>
            <c:bubble3D val="0"/>
            <c:spPr>
              <a:solidFill>
                <a:schemeClr val="accent5">
                  <a:lumMod val="20000"/>
                  <a:lumOff val="80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5-4147-4383-90D2-704F622CBFFC}"/>
              </c:ext>
            </c:extLst>
          </c:dPt>
          <c:dPt>
            <c:idx val="3"/>
            <c:bubble3D val="0"/>
            <c:spPr>
              <a:solidFill>
                <a:schemeClr val="accent5">
                  <a:lumMod val="75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7-4147-4383-90D2-704F622CBFFC}"/>
              </c:ext>
            </c:extLst>
          </c:dPt>
          <c:dLbls>
            <c:dLbl>
              <c:idx val="2"/>
              <c:layout>
                <c:manualLayout>
                  <c:x val="-6.5378139072524701E-17"/>
                  <c:y val="2.8811526788594628E-2"/>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lumMod val="50000"/>
                        </a:schemeClr>
                      </a:solidFill>
                      <a:latin typeface="+mn-lt"/>
                      <a:ea typeface="+mn-ea"/>
                      <a:cs typeface="+mn-cs"/>
                    </a:defRPr>
                  </a:pPr>
                  <a:endParaRPr lang="es-EC"/>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4147-4383-90D2-704F622CBFF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lt1"/>
                    </a:solidFill>
                    <a:latin typeface="+mn-lt"/>
                    <a:ea typeface="+mn-ea"/>
                    <a:cs typeface="+mn-cs"/>
                  </a:defRPr>
                </a:pPr>
                <a:endParaRPr lang="es-EC"/>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'[3]4.3_GM SEC NIV SNS'!$B$10:$B$13</c:f>
              <c:strCache>
                <c:ptCount val="4"/>
                <c:pt idx="0">
                  <c:v>Sector público IESS</c:v>
                </c:pt>
                <c:pt idx="1">
                  <c:v>Sector público MSP</c:v>
                </c:pt>
                <c:pt idx="2">
                  <c:v>Otros sector público</c:v>
                </c:pt>
                <c:pt idx="3">
                  <c:v>Sector privado</c:v>
                </c:pt>
              </c:strCache>
            </c:strRef>
          </c:cat>
          <c:val>
            <c:numRef>
              <c:f>'4.3_GM SEC NIV SNS'!$D$32:$D$35</c:f>
              <c:numCache>
                <c:formatCode>0.0%</c:formatCode>
                <c:ptCount val="4"/>
                <c:pt idx="0">
                  <c:v>0.29599999999999999</c:v>
                </c:pt>
                <c:pt idx="1">
                  <c:v>0.308</c:v>
                </c:pt>
                <c:pt idx="2">
                  <c:v>1.0999999999999999E-2</c:v>
                </c:pt>
                <c:pt idx="3">
                  <c:v>0.38500000000000001</c:v>
                </c:pt>
              </c:numCache>
            </c:numRef>
          </c:val>
          <c:extLst xmlns:c16r2="http://schemas.microsoft.com/office/drawing/2015/06/chart">
            <c:ext xmlns:c16="http://schemas.microsoft.com/office/drawing/2014/chart" uri="{C3380CC4-5D6E-409C-BE32-E72D297353CC}">
              <c16:uniqueId val="{00000008-4147-4383-90D2-704F622CBFFC}"/>
            </c:ext>
          </c:extLst>
        </c:ser>
        <c:dLbls>
          <c:showLegendKey val="0"/>
          <c:showVal val="0"/>
          <c:showCatName val="0"/>
          <c:showSerName val="0"/>
          <c:showPercent val="0"/>
          <c:showBubbleSize val="0"/>
          <c:showLeaderLines val="1"/>
        </c:dLbls>
        <c:firstSliceAng val="0"/>
        <c:holeSize val="50"/>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noFill/>
    <a:ln w="9525" cap="flat" cmpd="sng" algn="ctr">
      <a:noFill/>
      <a:round/>
    </a:ln>
    <a:effectLst/>
  </c:spPr>
  <c:txPr>
    <a:bodyPr/>
    <a:lstStyle/>
    <a:p>
      <a:pPr>
        <a:defRPr/>
      </a:pPr>
      <a:endParaRPr lang="es-EC"/>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911632144745654"/>
          <c:y val="4.2404160734520732E-2"/>
          <c:w val="0.49206898557553608"/>
          <c:h val="0.78258953424179922"/>
        </c:manualLayout>
      </c:layout>
      <c:doughnutChart>
        <c:varyColors val="1"/>
        <c:ser>
          <c:idx val="0"/>
          <c:order val="0"/>
          <c:tx>
            <c:strRef>
              <c:f>'4.3_GM SEC NIV SNS'!$D$52</c:f>
              <c:strCache>
                <c:ptCount val="1"/>
                <c:pt idx="0">
                  <c:v>2024 (%)</c:v>
                </c:pt>
              </c:strCache>
            </c:strRef>
          </c:tx>
          <c:dPt>
            <c:idx val="0"/>
            <c:bubble3D val="0"/>
            <c:spPr>
              <a:solidFill>
                <a:schemeClr val="accent5">
                  <a:lumMod val="60000"/>
                  <a:lumOff val="40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1-6753-4333-AF50-1FD6DB056C2C}"/>
              </c:ext>
            </c:extLst>
          </c:dPt>
          <c:dPt>
            <c:idx val="1"/>
            <c:bubble3D val="0"/>
            <c:spPr>
              <a:solidFill>
                <a:schemeClr val="bg1">
                  <a:lumMod val="85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3-6753-4333-AF50-1FD6DB056C2C}"/>
              </c:ext>
            </c:extLst>
          </c:dPt>
          <c:dPt>
            <c:idx val="2"/>
            <c:bubble3D val="0"/>
            <c:spPr>
              <a:solidFill>
                <a:schemeClr val="accent5">
                  <a:lumMod val="20000"/>
                  <a:lumOff val="80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5-6753-4333-AF50-1FD6DB056C2C}"/>
              </c:ext>
            </c:extLst>
          </c:dPt>
          <c:dPt>
            <c:idx val="3"/>
            <c:bubble3D val="0"/>
            <c:spPr>
              <a:solidFill>
                <a:schemeClr val="accent5">
                  <a:lumMod val="75000"/>
                </a:schemeClr>
              </a:solidFill>
              <a:ln>
                <a:noFill/>
              </a:ln>
              <a:effectLst/>
              <a:scene3d>
                <a:camera prst="orthographicFront"/>
                <a:lightRig rig="brightRoom" dir="t"/>
              </a:scene3d>
              <a:sp3d prstMaterial="flat">
                <a:bevelT w="50800" h="101600" prst="angle"/>
                <a:contourClr>
                  <a:srgbClr val="000000"/>
                </a:contourClr>
              </a:sp3d>
            </c:spPr>
            <c:extLst xmlns:c16r2="http://schemas.microsoft.com/office/drawing/2015/06/chart">
              <c:ext xmlns:c16="http://schemas.microsoft.com/office/drawing/2014/chart" uri="{C3380CC4-5D6E-409C-BE32-E72D297353CC}">
                <c16:uniqueId val="{00000007-6753-4333-AF50-1FD6DB056C2C}"/>
              </c:ext>
            </c:extLst>
          </c:dPt>
          <c:dLbls>
            <c:dLbl>
              <c:idx val="2"/>
              <c:layout>
                <c:manualLayout>
                  <c:x val="1.2481425280488028E-2"/>
                  <c:y val="0"/>
                </c:manualLayout>
              </c:layout>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lumMod val="50000"/>
                        </a:schemeClr>
                      </a:solidFill>
                      <a:latin typeface="+mn-lt"/>
                      <a:ea typeface="+mn-ea"/>
                      <a:cs typeface="+mn-cs"/>
                    </a:defRPr>
                  </a:pPr>
                  <a:endParaRPr lang="es-EC"/>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753-4333-AF50-1FD6DB056C2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lt1"/>
                    </a:solidFill>
                    <a:latin typeface="+mn-lt"/>
                    <a:ea typeface="+mn-ea"/>
                    <a:cs typeface="+mn-cs"/>
                  </a:defRPr>
                </a:pPr>
                <a:endParaRPr lang="es-EC"/>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'[3]4.3_GM SEC NIV SNS'!$B$10:$B$13</c:f>
              <c:strCache>
                <c:ptCount val="4"/>
                <c:pt idx="0">
                  <c:v>Sector público IESS</c:v>
                </c:pt>
                <c:pt idx="1">
                  <c:v>Sector público MSP</c:v>
                </c:pt>
                <c:pt idx="2">
                  <c:v>Otros sector público</c:v>
                </c:pt>
                <c:pt idx="3">
                  <c:v>Sector privado</c:v>
                </c:pt>
              </c:strCache>
            </c:strRef>
          </c:cat>
          <c:val>
            <c:numRef>
              <c:f>'4.3_GM SEC NIV SNS'!$D$54:$D$57</c:f>
              <c:numCache>
                <c:formatCode>0.0%</c:formatCode>
                <c:ptCount val="4"/>
                <c:pt idx="0">
                  <c:v>0.20699999999999999</c:v>
                </c:pt>
                <c:pt idx="1">
                  <c:v>0.221</c:v>
                </c:pt>
                <c:pt idx="2">
                  <c:v>2.3E-2</c:v>
                </c:pt>
                <c:pt idx="3">
                  <c:v>0.54800000000000004</c:v>
                </c:pt>
              </c:numCache>
            </c:numRef>
          </c:val>
          <c:extLst xmlns:c16r2="http://schemas.microsoft.com/office/drawing/2015/06/chart">
            <c:ext xmlns:c16="http://schemas.microsoft.com/office/drawing/2014/chart" uri="{C3380CC4-5D6E-409C-BE32-E72D297353CC}">
              <c16:uniqueId val="{00000008-6753-4333-AF50-1FD6DB056C2C}"/>
            </c:ext>
          </c:extLst>
        </c:ser>
        <c:dLbls>
          <c:showLegendKey val="0"/>
          <c:showVal val="0"/>
          <c:showCatName val="0"/>
          <c:showSerName val="0"/>
          <c:showPercent val="0"/>
          <c:showBubbleSize val="0"/>
          <c:showLeaderLines val="1"/>
        </c:dLbls>
        <c:firstSliceAng val="0"/>
        <c:holeSize val="50"/>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noFill/>
    <a:ln w="9525" cap="flat" cmpd="sng" algn="ctr">
      <a:noFill/>
      <a:round/>
    </a:ln>
    <a:effectLst/>
  </c:spPr>
  <c:txPr>
    <a:bodyPr/>
    <a:lstStyle/>
    <a:p>
      <a:pPr>
        <a:defRPr/>
      </a:pPr>
      <a:endParaRPr lang="es-EC"/>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'5.1_FINAN_EROG'!$B$9</c:f>
              <c:strCache>
                <c:ptCount val="1"/>
                <c:pt idx="0">
                  <c:v>Erogaciones - Público</c:v>
                </c:pt>
              </c:strCache>
            </c:strRef>
          </c:tx>
          <c:spPr>
            <a:ln w="28575" cap="rnd">
              <a:solidFill>
                <a:srgbClr val="ADDAE5"/>
              </a:solidFill>
              <a:round/>
            </a:ln>
            <a:effectLst/>
          </c:spPr>
          <c:marker>
            <c:symbol val="circle"/>
            <c:size val="5"/>
            <c:spPr>
              <a:solidFill>
                <a:srgbClr val="B6C3DC"/>
              </a:solidFill>
              <a:ln w="9525">
                <a:solidFill>
                  <a:srgbClr val="ADDAE5"/>
                </a:solidFill>
              </a:ln>
              <a:effectLst/>
            </c:spPr>
          </c:marker>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'5.1_FINAN_EROG'!$C$7:$T$7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'5.1_FINAN_EROG'!$C$9:$T$9</c:f>
              <c:numCache>
                <c:formatCode>_(* #,##0_);_(* \(#,##0\);_(* "-"??_);_(@_)</c:formatCode>
                <c:ptCount val="18"/>
                <c:pt idx="0">
                  <c:v>1137.08</c:v>
                </c:pt>
                <c:pt idx="1">
                  <c:v>1412.953</c:v>
                </c:pt>
                <c:pt idx="2">
                  <c:v>1658.442</c:v>
                </c:pt>
                <c:pt idx="3">
                  <c:v>2179.1750000000002</c:v>
                </c:pt>
                <c:pt idx="4">
                  <c:v>2869.2829999999999</c:v>
                </c:pt>
                <c:pt idx="5">
                  <c:v>3608.7719999999999</c:v>
                </c:pt>
                <c:pt idx="6">
                  <c:v>4127.835</c:v>
                </c:pt>
                <c:pt idx="7">
                  <c:v>4647.5429999999997</c:v>
                </c:pt>
                <c:pt idx="8">
                  <c:v>4816.88</c:v>
                </c:pt>
                <c:pt idx="9">
                  <c:v>5054.4390000000003</c:v>
                </c:pt>
                <c:pt idx="10">
                  <c:v>5873.0339999999997</c:v>
                </c:pt>
                <c:pt idx="11">
                  <c:v>5589.5280000000002</c:v>
                </c:pt>
                <c:pt idx="12">
                  <c:v>5336.8670000000002</c:v>
                </c:pt>
                <c:pt idx="13">
                  <c:v>4968.4949999999999</c:v>
                </c:pt>
                <c:pt idx="14">
                  <c:v>5662.92</c:v>
                </c:pt>
                <c:pt idx="15">
                  <c:v>5665.19</c:v>
                </c:pt>
                <c:pt idx="16">
                  <c:v>6033.6859999999997</c:v>
                </c:pt>
                <c:pt idx="17">
                  <c:v>5960.8360000000002</c:v>
                </c:pt>
              </c:numCache>
            </c:numRef>
          </c:val>
          <c:smooth val="0"/>
        </c:ser>
        <c:ser>
          <c:idx val="1"/>
          <c:order val="1"/>
          <c:tx>
            <c:strRef>
              <c:f>'5.1_FINAN_EROG'!$B$11</c:f>
              <c:strCache>
                <c:ptCount val="1"/>
                <c:pt idx="0">
                  <c:v>Erogaciones - Privado</c:v>
                </c:pt>
              </c:strCache>
            </c:strRef>
          </c:tx>
          <c:spPr>
            <a:ln w="28575" cap="rnd">
              <a:solidFill>
                <a:srgbClr val="48ACC6"/>
              </a:solidFill>
              <a:round/>
            </a:ln>
            <a:effectLst/>
          </c:spPr>
          <c:marker>
            <c:symbol val="circle"/>
            <c:size val="5"/>
            <c:spPr>
              <a:solidFill>
                <a:srgbClr val="4978B1"/>
              </a:solidFill>
              <a:ln w="9525">
                <a:solidFill>
                  <a:srgbClr val="48ACC6"/>
                </a:solidFill>
              </a:ln>
              <a:effectLst/>
            </c:spPr>
          </c:marker>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'5.1_FINAN_EROG'!$C$7:$T$7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'5.1_FINAN_EROG'!$C$11:$T$11</c:f>
              <c:numCache>
                <c:formatCode>_(* #,##0_);_(* \(#,##0\);_(* "-"??_);_(@_)</c:formatCode>
                <c:ptCount val="18"/>
                <c:pt idx="0">
                  <c:v>668.69799999999998</c:v>
                </c:pt>
                <c:pt idx="1">
                  <c:v>817.63599999999997</c:v>
                </c:pt>
                <c:pt idx="2">
                  <c:v>1006.957</c:v>
                </c:pt>
                <c:pt idx="3">
                  <c:v>1195.7840000000001</c:v>
                </c:pt>
                <c:pt idx="4">
                  <c:v>1390.7760000000001</c:v>
                </c:pt>
                <c:pt idx="5">
                  <c:v>1579.78</c:v>
                </c:pt>
                <c:pt idx="6">
                  <c:v>1768.8240000000001</c:v>
                </c:pt>
                <c:pt idx="7">
                  <c:v>1936.6790000000001</c:v>
                </c:pt>
                <c:pt idx="8">
                  <c:v>2150.7649999999999</c:v>
                </c:pt>
                <c:pt idx="9">
                  <c:v>1985.598</c:v>
                </c:pt>
                <c:pt idx="10">
                  <c:v>1908.615</c:v>
                </c:pt>
                <c:pt idx="11">
                  <c:v>1978.18</c:v>
                </c:pt>
                <c:pt idx="12">
                  <c:v>2232.9409999999998</c:v>
                </c:pt>
                <c:pt idx="13">
                  <c:v>2220.357</c:v>
                </c:pt>
                <c:pt idx="14">
                  <c:v>2540.3310000000001</c:v>
                </c:pt>
                <c:pt idx="15">
                  <c:v>2597.2959999999998</c:v>
                </c:pt>
                <c:pt idx="16">
                  <c:v>2881.3159999999998</c:v>
                </c:pt>
                <c:pt idx="17">
                  <c:v>3059.0929999999998</c:v>
                </c:pt>
              </c:numCache>
            </c:numRef>
          </c:val>
          <c:smooth val="0"/>
        </c:ser>
        <c:dLbls>
          <c:dLblPos val="t"/>
          <c:showLegendKey val="0"/>
          <c:showVal val="1"/>
          <c:showCatName val="0"/>
          <c:showSerName val="0"/>
          <c:showPercent val="0"/>
          <c:showBubbleSize val="0"/>
        </c:dLbls>
        <c:marker val="1"/>
        <c:smooth val="0"/>
        <c:axId val="-122721088"/>
        <c:axId val="-122721632"/>
      </c:lineChart>
      <c:catAx>
        <c:axId val="-122721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22721632"/>
        <c:crosses val="autoZero"/>
        <c:auto val="1"/>
        <c:lblAlgn val="ctr"/>
        <c:lblOffset val="100"/>
        <c:noMultiLvlLbl val="0"/>
      </c:catAx>
      <c:valAx>
        <c:axId val="-122721632"/>
        <c:scaling>
          <c:orientation val="minMax"/>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solidFill>
                <a:latin typeface="Century Gothic" panose="020B0502020202020204" pitchFamily="34" charset="0"/>
                <a:ea typeface="+mn-ea"/>
                <a:cs typeface="+mn-cs"/>
              </a:defRPr>
            </a:pPr>
            <a:endParaRPr lang="es-EC"/>
          </a:p>
        </c:txPr>
        <c:crossAx val="-1227210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latin typeface="Century Gothic" panose="020B0502020202020204" pitchFamily="34" charset="0"/>
        </a:defRPr>
      </a:pPr>
      <a:endParaRPr lang="es-EC"/>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'5.1_FINAN_EROG'!$B$8</c:f>
              <c:strCache>
                <c:ptCount val="1"/>
                <c:pt idx="0">
                  <c:v>Financiamiento - Público</c:v>
                </c:pt>
              </c:strCache>
            </c:strRef>
          </c:tx>
          <c:spPr>
            <a:ln w="28575" cap="rnd">
              <a:solidFill>
                <a:srgbClr val="ADDAE5"/>
              </a:solidFill>
              <a:round/>
            </a:ln>
            <a:effectLst/>
          </c:spPr>
          <c:marker>
            <c:symbol val="circle"/>
            <c:size val="5"/>
            <c:spPr>
              <a:solidFill>
                <a:srgbClr val="7E9BC8"/>
              </a:solidFill>
              <a:ln w="9525">
                <a:solidFill>
                  <a:srgbClr val="ADDAE5"/>
                </a:solidFill>
              </a:ln>
              <a:effectLst/>
            </c:spPr>
          </c:marker>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'5.1_FINAN_EROG'!$C$7:$T$7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'5.1_FINAN_EROG'!$C$8:$T$8</c:f>
              <c:numCache>
                <c:formatCode>_(* #,##0_);_(* \(#,##0\);_(* "-"??_);_(@_)</c:formatCode>
                <c:ptCount val="18"/>
                <c:pt idx="0">
                  <c:v>1320.1030000000001</c:v>
                </c:pt>
                <c:pt idx="1">
                  <c:v>1587.6849999999999</c:v>
                </c:pt>
                <c:pt idx="2">
                  <c:v>1842.845</c:v>
                </c:pt>
                <c:pt idx="3">
                  <c:v>2263.0569999999998</c:v>
                </c:pt>
                <c:pt idx="4">
                  <c:v>2579.1120000000001</c:v>
                </c:pt>
                <c:pt idx="5">
                  <c:v>3203.2139999999999</c:v>
                </c:pt>
                <c:pt idx="6">
                  <c:v>4297.57</c:v>
                </c:pt>
                <c:pt idx="7">
                  <c:v>4244.8720000000003</c:v>
                </c:pt>
                <c:pt idx="8">
                  <c:v>4469.2089999999998</c:v>
                </c:pt>
                <c:pt idx="9">
                  <c:v>5128.79</c:v>
                </c:pt>
                <c:pt idx="10">
                  <c:v>5647.7280000000001</c:v>
                </c:pt>
                <c:pt idx="11">
                  <c:v>5764.393</c:v>
                </c:pt>
                <c:pt idx="12">
                  <c:v>5528.1059999999998</c:v>
                </c:pt>
                <c:pt idx="13">
                  <c:v>4665.9390000000003</c:v>
                </c:pt>
                <c:pt idx="14">
                  <c:v>4856.5460000000003</c:v>
                </c:pt>
                <c:pt idx="15">
                  <c:v>5018.5990000000002</c:v>
                </c:pt>
                <c:pt idx="16">
                  <c:v>5105.6139999999996</c:v>
                </c:pt>
                <c:pt idx="17">
                  <c:v>4773.3059999999996</c:v>
                </c:pt>
              </c:numCache>
            </c:numRef>
          </c:val>
          <c:smooth val="0"/>
        </c:ser>
        <c:ser>
          <c:idx val="1"/>
          <c:order val="1"/>
          <c:tx>
            <c:strRef>
              <c:f>'5.1_FINAN_EROG'!$B$10</c:f>
              <c:strCache>
                <c:ptCount val="1"/>
                <c:pt idx="0">
                  <c:v>Financiamiento - Privado</c:v>
                </c:pt>
              </c:strCache>
            </c:strRef>
          </c:tx>
          <c:spPr>
            <a:ln w="28575" cap="rnd">
              <a:solidFill>
                <a:srgbClr val="48ACC6"/>
              </a:solidFill>
              <a:round/>
            </a:ln>
            <a:effectLst/>
          </c:spPr>
          <c:marker>
            <c:symbol val="circle"/>
            <c:size val="5"/>
            <c:spPr>
              <a:solidFill>
                <a:srgbClr val="3C6494"/>
              </a:solidFill>
              <a:ln w="9525">
                <a:solidFill>
                  <a:srgbClr val="48ACC6"/>
                </a:solidFill>
              </a:ln>
              <a:effectLst/>
            </c:spPr>
          </c:marker>
          <c:dLbls>
            <c:spPr>
              <a:noFill/>
              <a:ln>
                <a:noFill/>
              </a:ln>
              <a:effectLst/>
            </c:spPr>
            <c:txPr>
              <a:bodyPr rot="0" spcFirstLastPara="1" vertOverflow="ellipsis" vert="horz" wrap="square" anchor="ctr" anchorCtr="1"/>
              <a:lstStyle/>
              <a:p>
                <a:pPr>
                  <a:defRPr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'5.1_FINAN_EROG'!$C$7:$T$7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'5.1_FINAN_EROG'!$C$10:$T$10</c:f>
              <c:numCache>
                <c:formatCode>_(* #,##0_);_(* \(#,##0\);_(* "-"??_);_(@_)</c:formatCode>
                <c:ptCount val="18"/>
                <c:pt idx="0">
                  <c:v>838.63800000000003</c:v>
                </c:pt>
                <c:pt idx="1">
                  <c:v>1005.624</c:v>
                </c:pt>
                <c:pt idx="2">
                  <c:v>1142.268</c:v>
                </c:pt>
                <c:pt idx="3">
                  <c:v>1314.3330000000001</c:v>
                </c:pt>
                <c:pt idx="4">
                  <c:v>1631.4960000000001</c:v>
                </c:pt>
                <c:pt idx="5">
                  <c:v>1777.069</c:v>
                </c:pt>
                <c:pt idx="6">
                  <c:v>1908.991</c:v>
                </c:pt>
                <c:pt idx="7">
                  <c:v>2190.1619999999998</c:v>
                </c:pt>
                <c:pt idx="8">
                  <c:v>2305.8209999999999</c:v>
                </c:pt>
                <c:pt idx="9">
                  <c:v>2354.83</c:v>
                </c:pt>
                <c:pt idx="10">
                  <c:v>2173.1439999999998</c:v>
                </c:pt>
                <c:pt idx="11">
                  <c:v>2270.616</c:v>
                </c:pt>
                <c:pt idx="12">
                  <c:v>2470.5070000000001</c:v>
                </c:pt>
                <c:pt idx="13">
                  <c:v>2539.0700000000002</c:v>
                </c:pt>
                <c:pt idx="14">
                  <c:v>2927.6260000000002</c:v>
                </c:pt>
                <c:pt idx="15">
                  <c:v>3105.19</c:v>
                </c:pt>
                <c:pt idx="16">
                  <c:v>3497.2260000000001</c:v>
                </c:pt>
                <c:pt idx="17">
                  <c:v>3745.4479999999999</c:v>
                </c:pt>
              </c:numCache>
            </c:numRef>
          </c:val>
          <c:smooth val="0"/>
        </c:ser>
        <c:dLbls>
          <c:dLblPos val="t"/>
          <c:showLegendKey val="0"/>
          <c:showVal val="1"/>
          <c:showCatName val="0"/>
          <c:showSerName val="0"/>
          <c:showPercent val="0"/>
          <c:showBubbleSize val="0"/>
        </c:dLbls>
        <c:marker val="1"/>
        <c:smooth val="0"/>
        <c:axId val="-122724896"/>
        <c:axId val="-122727072"/>
      </c:lineChart>
      <c:catAx>
        <c:axId val="-12272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22727072"/>
        <c:crosses val="autoZero"/>
        <c:auto val="1"/>
        <c:lblAlgn val="ctr"/>
        <c:lblOffset val="100"/>
        <c:noMultiLvlLbl val="0"/>
      </c:catAx>
      <c:valAx>
        <c:axId val="-122727072"/>
        <c:scaling>
          <c:orientation val="minMax"/>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bg1"/>
                </a:solidFill>
                <a:latin typeface="+mn-lt"/>
                <a:ea typeface="+mn-ea"/>
                <a:cs typeface="+mn-cs"/>
              </a:defRPr>
            </a:pPr>
            <a:endParaRPr lang="es-EC"/>
          </a:p>
        </c:txPr>
        <c:crossAx val="-12272489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050"/>
      </a:pPr>
      <a:endParaRPr lang="es-EC"/>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7.9387052122807417E-2"/>
          <c:y val="0.10216221894798558"/>
          <c:w val="0.88718355306451246"/>
          <c:h val="0.77225091211806984"/>
        </c:manualLayout>
      </c:layout>
      <c:barChart>
        <c:barDir val="col"/>
        <c:grouping val="clustered"/>
        <c:varyColors val="0"/>
        <c:ser>
          <c:idx val="0"/>
          <c:order val="0"/>
          <c:tx>
            <c:strRef>
              <c:f>'5.2_DERIVACIONES'!$B$16</c:f>
              <c:strCache>
                <c:ptCount val="1"/>
                <c:pt idx="0">
                  <c:v>Valor facturado</c:v>
                </c:pt>
              </c:strCache>
            </c:strRef>
          </c:tx>
          <c:spPr>
            <a:solidFill>
              <a:srgbClr val="DAEEF3"/>
            </a:solidFill>
            <a:ln>
              <a:solidFill>
                <a:srgbClr val="4BACC6"/>
              </a:solidFill>
            </a:ln>
            <a:effectLst/>
          </c:spPr>
          <c:invertIfNegative val="0"/>
          <c:dLbls>
            <c:dLbl>
              <c:idx val="1"/>
              <c:layout>
                <c:manualLayout>
                  <c:x val="-1.8443804034582217E-2"/>
                  <c:y val="-1.9824411905698864E-3"/>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0">
                <a:spAutoFit/>
              </a:bodyPr>
              <a:lstStyle/>
              <a:p>
                <a:pPr algn="ctr">
                  <a:defRPr lang="es-EC"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'5.2_DERIVACIONES'!$C$15:$E$15</c:f>
              <c:strCache>
                <c:ptCount val="3"/>
                <c:pt idx="0">
                  <c:v>2022</c:v>
                </c:pt>
                <c:pt idx="1">
                  <c:v>2023</c:v>
                </c:pt>
                <c:pt idx="2">
                  <c:v>2024</c:v>
                </c:pt>
              </c:strCache>
            </c:strRef>
          </c:cat>
          <c:val>
            <c:numRef>
              <c:f>'5.2_DERIVACIONES'!$C$16:$E$16</c:f>
              <c:numCache>
                <c:formatCode>_ * #,##0_ ;_ * \-#,##0_ ;_ * "-"??_ ;_ @_ </c:formatCode>
                <c:ptCount val="3"/>
                <c:pt idx="0">
                  <c:v>929056</c:v>
                </c:pt>
                <c:pt idx="1">
                  <c:v>947603.15969256405</c:v>
                </c:pt>
                <c:pt idx="2">
                  <c:v>943154.01928637503</c:v>
                </c:pt>
              </c:numCache>
            </c:numRef>
          </c:val>
        </c:ser>
        <c:ser>
          <c:idx val="1"/>
          <c:order val="1"/>
          <c:tx>
            <c:strRef>
              <c:f>'5.2_DERIVACIONES'!$B$17</c:f>
              <c:strCache>
                <c:ptCount val="1"/>
                <c:pt idx="0">
                  <c:v>Valor pagado</c:v>
                </c:pt>
              </c:strCache>
            </c:strRef>
          </c:tx>
          <c:spPr>
            <a:solidFill>
              <a:srgbClr val="4BACC6"/>
            </a:solidFill>
            <a:ln>
              <a:solidFill>
                <a:srgbClr val="31859C"/>
              </a:solidFill>
            </a:ln>
            <a:effectLst/>
          </c:spPr>
          <c:invertIfNegative val="0"/>
          <c:dLbls>
            <c:numFmt formatCode="_(* #,##0_);_(* \(#,##0\);_(* &quot;-&quot;_);_(@_)" sourceLinked="0"/>
            <c:spPr>
              <a:noFill/>
              <a:ln>
                <a:noFill/>
              </a:ln>
              <a:effectLst/>
            </c:spPr>
            <c:txPr>
              <a:bodyPr rot="0" spcFirstLastPara="1" vertOverflow="ellipsis" vert="horz" wrap="square" lIns="38100" tIns="19050" rIns="38100" bIns="19050" anchor="ctr" anchorCtr="0">
                <a:spAutoFit/>
              </a:bodyPr>
              <a:lstStyle/>
              <a:p>
                <a:pPr algn="ctr">
                  <a:defRPr lang="es-EC"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'5.2_DERIVACIONES'!$C$15:$E$15</c:f>
              <c:strCache>
                <c:ptCount val="3"/>
                <c:pt idx="0">
                  <c:v>2022</c:v>
                </c:pt>
                <c:pt idx="1">
                  <c:v>2023</c:v>
                </c:pt>
                <c:pt idx="2">
                  <c:v>2024</c:v>
                </c:pt>
              </c:strCache>
            </c:strRef>
          </c:cat>
          <c:val>
            <c:numRef>
              <c:f>'5.2_DERIVACIONES'!$C$17:$E$17</c:f>
              <c:numCache>
                <c:formatCode>_ * #,##0_ ;_ * \-#,##0_ ;_ * "-"??_ ;_ @_ </c:formatCode>
                <c:ptCount val="3"/>
                <c:pt idx="0">
                  <c:v>670877.76311000006</c:v>
                </c:pt>
                <c:pt idx="1">
                  <c:v>1027696.09179</c:v>
                </c:pt>
                <c:pt idx="2">
                  <c:v>641117.70315999992</c:v>
                </c:pt>
              </c:numCache>
            </c:numRef>
          </c:val>
        </c:ser>
        <c:dLbls>
          <c:showLegendKey val="0"/>
          <c:showVal val="1"/>
          <c:showCatName val="0"/>
          <c:showSerName val="0"/>
          <c:showPercent val="0"/>
          <c:showBubbleSize val="0"/>
        </c:dLbls>
        <c:gapWidth val="80"/>
        <c:overlap val="25"/>
        <c:axId val="-122724352"/>
        <c:axId val="-122723808"/>
      </c:barChart>
      <c:catAx>
        <c:axId val="-122724352"/>
        <c:scaling>
          <c:orientation val="minMax"/>
        </c:scaling>
        <c:delete val="0"/>
        <c:axPos val="b"/>
        <c:numFmt formatCode="General" sourceLinked="0"/>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cap="none" spc="20" normalizeH="0" baseline="0">
                <a:solidFill>
                  <a:schemeClr val="tx1">
                    <a:lumMod val="65000"/>
                    <a:lumOff val="35000"/>
                  </a:schemeClr>
                </a:solidFill>
                <a:latin typeface="Century Gothic" panose="020B0502020202020204" pitchFamily="34" charset="0"/>
                <a:ea typeface="+mn-ea"/>
                <a:cs typeface="+mn-cs"/>
              </a:defRPr>
            </a:pPr>
            <a:endParaRPr lang="es-EC"/>
          </a:p>
        </c:txPr>
        <c:crossAx val="-122723808"/>
        <c:crosses val="autoZero"/>
        <c:auto val="1"/>
        <c:lblAlgn val="ctr"/>
        <c:lblOffset val="100"/>
        <c:noMultiLvlLbl val="0"/>
      </c:catAx>
      <c:valAx>
        <c:axId val="-122723808"/>
        <c:scaling>
          <c:orientation val="minMax"/>
        </c:scaling>
        <c:delete val="0"/>
        <c:axPos val="l"/>
        <c:majorGridlines>
          <c:spPr>
            <a:ln w="9525" cap="flat" cmpd="sng" algn="ctr">
              <a:solidFill>
                <a:schemeClr val="tx1">
                  <a:lumMod val="5000"/>
                  <a:lumOff val="95000"/>
                </a:schemeClr>
              </a:solidFill>
              <a:round/>
            </a:ln>
            <a:effectLst/>
          </c:spPr>
        </c:majorGridlines>
        <c:numFmt formatCode="_ * #,##0_ ;_ * \-#,##0_ ;_ * &quot;-&quot;??_ ;_ @_ "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Century Gothic" panose="020B0502020202020204" pitchFamily="34" charset="0"/>
                <a:ea typeface="+mn-ea"/>
                <a:cs typeface="+mn-cs"/>
              </a:defRPr>
            </a:pPr>
            <a:endParaRPr lang="es-EC"/>
          </a:p>
        </c:txPr>
        <c:crossAx val="-122724352"/>
        <c:crosses val="autoZero"/>
        <c:crossBetween val="between"/>
      </c:valAx>
      <c:spPr>
        <a:noFill/>
        <a:ln>
          <a:noFill/>
        </a:ln>
        <a:effectLst/>
      </c:spPr>
    </c:plotArea>
    <c:legend>
      <c:legendPos val="b"/>
      <c:layout>
        <c:manualLayout>
          <c:xMode val="edge"/>
          <c:yMode val="edge"/>
          <c:x val="0.42677319657809337"/>
          <c:y val="0.9331645708725067"/>
          <c:w val="0.28390919950761317"/>
          <c:h val="4.6261787474420758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380656440933408E-3"/>
          <c:y val="2.3902279378290852E-2"/>
          <c:w val="0.97900477209356984"/>
          <c:h val="0.79544861474965056"/>
        </c:manualLayout>
      </c:layout>
      <c:areaChart>
        <c:grouping val="stacked"/>
        <c:varyColors val="0"/>
        <c:ser>
          <c:idx val="1"/>
          <c:order val="0"/>
          <c:tx>
            <c:strRef>
              <c:f>'2.1_FINANC SECT'!$B$27</c:f>
              <c:strCache>
                <c:ptCount val="1"/>
                <c:pt idx="0">
                  <c:v>Sector privado</c:v>
                </c:pt>
              </c:strCache>
            </c:strRef>
          </c:tx>
          <c:spPr>
            <a:solidFill>
              <a:srgbClr val="31859C"/>
            </a:solidFill>
            <a:ln w="22225">
              <a:noFill/>
            </a:ln>
          </c:spPr>
          <c:dLbls>
            <c:dLbl>
              <c:idx val="5"/>
              <c:layout>
                <c:manualLayout>
                  <c:x val="-1.5601150624980002E-3"/>
                  <c:y val="-2.591522042209509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48-4C6B-BC1B-561036FBC584}"/>
                </c:ext>
                <c:ext xmlns:c15="http://schemas.microsoft.com/office/drawing/2012/chart" uri="{CE6537A1-D6FC-4f65-9D91-7224C49458BB}">
                  <c15:layout/>
                </c:ext>
              </c:extLst>
            </c:dLbl>
            <c:dLbl>
              <c:idx val="14"/>
              <c:layout>
                <c:manualLayout>
                  <c:x val="-1.3465098332591427E-3"/>
                  <c:y val="5.55266627448228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EFF-453A-A95B-414F302EE739}"/>
                </c:ext>
                <c:ext xmlns:c15="http://schemas.microsoft.com/office/drawing/2012/chart" uri="{CE6537A1-D6FC-4f65-9D91-7224C49458BB}">
                  <c15:layout/>
                </c:ext>
              </c:extLst>
            </c:dLbl>
            <c:numFmt formatCode="#,##0" sourceLinked="0"/>
            <c:spPr>
              <a:noFill/>
              <a:ln>
                <a:noFill/>
              </a:ln>
              <a:effectLst/>
            </c:spPr>
            <c:txPr>
              <a:bodyPr wrap="square" lIns="38100" tIns="19050" rIns="38100" bIns="19050" anchor="ctr">
                <a:spAutoFit/>
              </a:bodyPr>
              <a:lstStyle/>
              <a:p>
                <a:pPr>
                  <a:defRPr>
                    <a:solidFill>
                      <a:srgbClr val="434353"/>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'2.1_FINANC SECT'!$C$25:$T$25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'2.1_FINANC SECT'!$C$27:$T$27</c:f>
              <c:numCache>
                <c:formatCode>#,##0</c:formatCode>
                <c:ptCount val="18"/>
                <c:pt idx="0">
                  <c:v>838638</c:v>
                </c:pt>
                <c:pt idx="1">
                  <c:v>1005624</c:v>
                </c:pt>
                <c:pt idx="2">
                  <c:v>1142268</c:v>
                </c:pt>
                <c:pt idx="3">
                  <c:v>1314333</c:v>
                </c:pt>
                <c:pt idx="4">
                  <c:v>1631496</c:v>
                </c:pt>
                <c:pt idx="5">
                  <c:v>1777069</c:v>
                </c:pt>
                <c:pt idx="6">
                  <c:v>1908991</c:v>
                </c:pt>
                <c:pt idx="7">
                  <c:v>2190162</c:v>
                </c:pt>
                <c:pt idx="8">
                  <c:v>2305821</c:v>
                </c:pt>
                <c:pt idx="9">
                  <c:v>2354830</c:v>
                </c:pt>
                <c:pt idx="10">
                  <c:v>2173144</c:v>
                </c:pt>
                <c:pt idx="11">
                  <c:v>2270616</c:v>
                </c:pt>
                <c:pt idx="12">
                  <c:v>2470507</c:v>
                </c:pt>
                <c:pt idx="13">
                  <c:v>2539070</c:v>
                </c:pt>
                <c:pt idx="14">
                  <c:v>2927626</c:v>
                </c:pt>
                <c:pt idx="15">
                  <c:v>3105190</c:v>
                </c:pt>
                <c:pt idx="16">
                  <c:v>3497226</c:v>
                </c:pt>
                <c:pt idx="17">
                  <c:v>3745448</c:v>
                </c:pt>
              </c:numCache>
            </c:numRef>
          </c:val>
          <c:extLst xmlns:c16r2="http://schemas.microsoft.com/office/drawing/2015/06/chart">
            <c:ext xmlns:c16="http://schemas.microsoft.com/office/drawing/2014/chart" uri="{C3380CC4-5D6E-409C-BE32-E72D297353CC}">
              <c16:uniqueId val="{00000001-DE48-4C6B-BC1B-561036FBC584}"/>
            </c:ext>
          </c:extLst>
        </c:ser>
        <c:ser>
          <c:idx val="0"/>
          <c:order val="1"/>
          <c:tx>
            <c:strRef>
              <c:f>'2.1_FINANC SECT'!$B$26</c:f>
              <c:strCache>
                <c:ptCount val="1"/>
                <c:pt idx="0">
                  <c:v>Sector Público</c:v>
                </c:pt>
              </c:strCache>
            </c:strRef>
          </c:tx>
          <c:spPr>
            <a:solidFill>
              <a:srgbClr val="DAEEF3"/>
            </a:solidFill>
            <a:ln w="22225" cap="rnd">
              <a:solidFill>
                <a:srgbClr val="4BACC6"/>
              </a:solidFill>
              <a:round/>
            </a:ln>
            <a:effectLst/>
          </c:spPr>
          <c:dLbls>
            <c:spPr>
              <a:noFill/>
              <a:ln>
                <a:noFill/>
              </a:ln>
              <a:effectLst/>
            </c:spPr>
            <c:txPr>
              <a:bodyPr rot="0" vert="horz"/>
              <a:lstStyle/>
              <a:p>
                <a:pPr>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'2.1_FINANC SECT'!$C$25:$T$25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'2.1_FINANC SECT'!$C$26:$T$26</c:f>
              <c:numCache>
                <c:formatCode>#,##0</c:formatCode>
                <c:ptCount val="18"/>
                <c:pt idx="0">
                  <c:v>1320103</c:v>
                </c:pt>
                <c:pt idx="1">
                  <c:v>1587685</c:v>
                </c:pt>
                <c:pt idx="2">
                  <c:v>1842845</c:v>
                </c:pt>
                <c:pt idx="3">
                  <c:v>2263057</c:v>
                </c:pt>
                <c:pt idx="4">
                  <c:v>2579112</c:v>
                </c:pt>
                <c:pt idx="5">
                  <c:v>3203214</c:v>
                </c:pt>
                <c:pt idx="6">
                  <c:v>4297570</c:v>
                </c:pt>
                <c:pt idx="7">
                  <c:v>4244872</c:v>
                </c:pt>
                <c:pt idx="8">
                  <c:v>4469209</c:v>
                </c:pt>
                <c:pt idx="9">
                  <c:v>5128790</c:v>
                </c:pt>
                <c:pt idx="10">
                  <c:v>5647728</c:v>
                </c:pt>
                <c:pt idx="11">
                  <c:v>5764393</c:v>
                </c:pt>
                <c:pt idx="12">
                  <c:v>5528106</c:v>
                </c:pt>
                <c:pt idx="13">
                  <c:v>4665939</c:v>
                </c:pt>
                <c:pt idx="14">
                  <c:v>4856546</c:v>
                </c:pt>
                <c:pt idx="15">
                  <c:v>5018599</c:v>
                </c:pt>
                <c:pt idx="16">
                  <c:v>5105614</c:v>
                </c:pt>
                <c:pt idx="17">
                  <c:v>4773306</c:v>
                </c:pt>
              </c:numCache>
            </c:numRef>
          </c:val>
          <c:extLst xmlns:c16r2="http://schemas.microsoft.com/office/drawing/2015/06/chart">
            <c:ext xmlns:c16="http://schemas.microsoft.com/office/drawing/2014/chart" uri="{C3380CC4-5D6E-409C-BE32-E72D297353CC}">
              <c16:uniqueId val="{00000002-DE48-4C6B-BC1B-561036FBC584}"/>
            </c:ext>
          </c:extLst>
        </c:ser>
        <c:dLbls>
          <c:showLegendKey val="0"/>
          <c:showVal val="1"/>
          <c:showCatName val="0"/>
          <c:showSerName val="0"/>
          <c:showPercent val="0"/>
          <c:showBubbleSize val="0"/>
        </c:dLbls>
        <c:axId val="-140902160"/>
        <c:axId val="-140892912"/>
      </c:areaChart>
      <c:catAx>
        <c:axId val="-140902160"/>
        <c:scaling>
          <c:orientation val="minMax"/>
        </c:scaling>
        <c:delete val="0"/>
        <c:axPos val="b"/>
        <c:numFmt formatCode="General" sourceLinked="1"/>
        <c:majorTickMark val="none"/>
        <c:minorTickMark val="none"/>
        <c:tickLblPos val="nextTo"/>
        <c:spPr>
          <a:noFill/>
          <a:ln w="9525" cap="flat" cmpd="sng" algn="ctr">
            <a:solidFill>
              <a:schemeClr val="bg1">
                <a:lumMod val="65000"/>
              </a:schemeClr>
            </a:solidFill>
            <a:round/>
          </a:ln>
          <a:effectLst/>
        </c:spPr>
        <c:txPr>
          <a:bodyPr rot="-60000000" vert="horz"/>
          <a:lstStyle/>
          <a:p>
            <a:pPr>
              <a:defRPr/>
            </a:pPr>
            <a:endParaRPr lang="es-EC"/>
          </a:p>
        </c:txPr>
        <c:crossAx val="-140892912"/>
        <c:crosses val="autoZero"/>
        <c:auto val="1"/>
        <c:lblAlgn val="ctr"/>
        <c:lblOffset val="100"/>
        <c:noMultiLvlLbl val="0"/>
      </c:catAx>
      <c:valAx>
        <c:axId val="-140892912"/>
        <c:scaling>
          <c:orientation val="minMax"/>
        </c:scaling>
        <c:delete val="1"/>
        <c:axPos val="l"/>
        <c:numFmt formatCode="#,##0" sourceLinked="1"/>
        <c:majorTickMark val="none"/>
        <c:minorTickMark val="none"/>
        <c:tickLblPos val="nextTo"/>
        <c:crossAx val="-140902160"/>
        <c:crosses val="autoZero"/>
        <c:crossBetween val="midCat"/>
      </c:valAx>
      <c:spPr>
        <a:noFill/>
        <a:ln>
          <a:noFill/>
        </a:ln>
        <a:effectLst/>
      </c:spPr>
    </c:plotArea>
    <c:legend>
      <c:legendPos val="b"/>
      <c:layout>
        <c:manualLayout>
          <c:xMode val="edge"/>
          <c:yMode val="edge"/>
          <c:x val="0.29985300247572261"/>
          <c:y val="0.91631388654066481"/>
          <c:w val="0.43646220338946218"/>
          <c:h val="5.1716478259973768E-2"/>
        </c:manualLayout>
      </c:layout>
      <c:overlay val="0"/>
      <c:spPr>
        <a:noFill/>
        <a:ln>
          <a:noFill/>
        </a:ln>
        <a:effectLst/>
      </c:spPr>
      <c:txPr>
        <a:bodyPr rot="0" vert="horz"/>
        <a:lstStyle/>
        <a:p>
          <a:pPr>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rgbClr val="5A5A72"/>
          </a:solidFill>
          <a:latin typeface="Century Gothic" panose="020B0502020202020204" pitchFamily="34" charset="0"/>
        </a:defRPr>
      </a:pPr>
      <a:endParaRPr lang="es-EC"/>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8.1830856157389553E-2"/>
          <c:y val="8.8285130613996385E-2"/>
          <c:w val="0.8731225124236992"/>
          <c:h val="0.80396997116718805"/>
        </c:manualLayout>
      </c:layout>
      <c:barChart>
        <c:barDir val="col"/>
        <c:grouping val="clustered"/>
        <c:varyColors val="0"/>
        <c:ser>
          <c:idx val="0"/>
          <c:order val="0"/>
          <c:tx>
            <c:strRef>
              <c:f>'5.2_DERIVACIONES'!$B$16</c:f>
              <c:strCache>
                <c:ptCount val="1"/>
                <c:pt idx="0">
                  <c:v>Valor facturado</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0">
                <a:spAutoFit/>
              </a:bodyPr>
              <a:lstStyle/>
              <a:p>
                <a:pPr algn="ctr">
                  <a:defRPr lang="es-EC"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'5.2_DERIVACIONES'!$C$15:$E$15</c:f>
              <c:strCache>
                <c:ptCount val="3"/>
                <c:pt idx="0">
                  <c:v>2022</c:v>
                </c:pt>
                <c:pt idx="1">
                  <c:v>2023</c:v>
                </c:pt>
                <c:pt idx="2">
                  <c:v>2024</c:v>
                </c:pt>
              </c:strCache>
            </c:strRef>
          </c:cat>
          <c:val>
            <c:numRef>
              <c:f>'5.2_DERIVACIONES'!$C$10:$E$10</c:f>
              <c:numCache>
                <c:formatCode>_(* #,##0_);_(* \(#,##0\);_(* "-"??_);_(@_)</c:formatCode>
                <c:ptCount val="3"/>
                <c:pt idx="0">
                  <c:v>493714.61080125999</c:v>
                </c:pt>
                <c:pt idx="1">
                  <c:v>647733.71921742405</c:v>
                </c:pt>
                <c:pt idx="2">
                  <c:v>711865.20699536602</c:v>
                </c:pt>
              </c:numCache>
            </c:numRef>
          </c:val>
        </c:ser>
        <c:ser>
          <c:idx val="1"/>
          <c:order val="1"/>
          <c:tx>
            <c:strRef>
              <c:f>'5.2_DERIVACIONES'!$B$17</c:f>
              <c:strCache>
                <c:ptCount val="1"/>
                <c:pt idx="0">
                  <c:v>Valor pagado</c:v>
                </c:pt>
              </c:strCache>
            </c:strRef>
          </c:tx>
          <c:spPr>
            <a:solidFill>
              <a:srgbClr val="4BACC6"/>
            </a:solidFill>
            <a:ln>
              <a:solidFill>
                <a:srgbClr val="31859C"/>
              </a:solidFill>
            </a:ln>
            <a:effectLst/>
          </c:spPr>
          <c:invertIfNegative val="0"/>
          <c:dLbls>
            <c:numFmt formatCode="_(* #,##0_);_(* \(#,##0\);_(* &quot;-&quot;_);_(@_)" sourceLinked="0"/>
            <c:spPr>
              <a:noFill/>
              <a:ln>
                <a:noFill/>
              </a:ln>
              <a:effectLst/>
            </c:spPr>
            <c:txPr>
              <a:bodyPr rot="0" spcFirstLastPara="1" vertOverflow="ellipsis" vert="horz" wrap="square" lIns="38100" tIns="19050" rIns="38100" bIns="19050" anchor="ctr" anchorCtr="0">
                <a:spAutoFit/>
              </a:bodyPr>
              <a:lstStyle/>
              <a:p>
                <a:pPr algn="ctr">
                  <a:defRPr lang="es-EC" sz="1100" b="0" i="0" u="none" strike="noStrike" kern="1200" baseline="0">
                    <a:solidFill>
                      <a:schemeClr val="tx1">
                        <a:lumMod val="75000"/>
                        <a:lumOff val="25000"/>
                      </a:schemeClr>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'5.2_DERIVACIONES'!$C$15:$E$15</c:f>
              <c:strCache>
                <c:ptCount val="3"/>
                <c:pt idx="0">
                  <c:v>2022</c:v>
                </c:pt>
                <c:pt idx="1">
                  <c:v>2023</c:v>
                </c:pt>
                <c:pt idx="2">
                  <c:v>2024</c:v>
                </c:pt>
              </c:strCache>
            </c:strRef>
          </c:cat>
          <c:val>
            <c:numRef>
              <c:f>'5.2_DERIVACIONES'!$C$11:$E$11</c:f>
              <c:numCache>
                <c:formatCode>_(* #,##0_);_(* \(#,##0\);_(* "-"??_);_(@_)</c:formatCode>
                <c:ptCount val="3"/>
                <c:pt idx="0">
                  <c:v>408441.996130243</c:v>
                </c:pt>
                <c:pt idx="1">
                  <c:v>368820.51375970402</c:v>
                </c:pt>
                <c:pt idx="2">
                  <c:v>193472.10359220998</c:v>
                </c:pt>
              </c:numCache>
            </c:numRef>
          </c:val>
        </c:ser>
        <c:dLbls>
          <c:showLegendKey val="0"/>
          <c:showVal val="1"/>
          <c:showCatName val="0"/>
          <c:showSerName val="0"/>
          <c:showPercent val="0"/>
          <c:showBubbleSize val="0"/>
        </c:dLbls>
        <c:gapWidth val="80"/>
        <c:overlap val="25"/>
        <c:axId val="-122728704"/>
        <c:axId val="-122728160"/>
      </c:barChart>
      <c:catAx>
        <c:axId val="-122728704"/>
        <c:scaling>
          <c:orientation val="minMax"/>
        </c:scaling>
        <c:delete val="0"/>
        <c:axPos val="b"/>
        <c:numFmt formatCode="General" sourceLinked="0"/>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cap="none" spc="20" normalizeH="0" baseline="0">
                <a:solidFill>
                  <a:schemeClr val="tx1">
                    <a:lumMod val="65000"/>
                    <a:lumOff val="35000"/>
                  </a:schemeClr>
                </a:solidFill>
                <a:latin typeface="Century Gothic" panose="020B0502020202020204" pitchFamily="34" charset="0"/>
                <a:ea typeface="+mn-ea"/>
                <a:cs typeface="+mn-cs"/>
              </a:defRPr>
            </a:pPr>
            <a:endParaRPr lang="es-EC"/>
          </a:p>
        </c:txPr>
        <c:crossAx val="-122728160"/>
        <c:crosses val="autoZero"/>
        <c:auto val="1"/>
        <c:lblAlgn val="ctr"/>
        <c:lblOffset val="100"/>
        <c:noMultiLvlLbl val="0"/>
      </c:catAx>
      <c:valAx>
        <c:axId val="-122728160"/>
        <c:scaling>
          <c:orientation val="minMax"/>
        </c:scaling>
        <c:delete val="0"/>
        <c:axPos val="l"/>
        <c:majorGridlines>
          <c:spPr>
            <a:ln w="9525" cap="flat" cmpd="sng" algn="ctr">
              <a:solidFill>
                <a:schemeClr val="tx1">
                  <a:lumMod val="5000"/>
                  <a:lumOff val="9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tx1">
                    <a:lumMod val="65000"/>
                    <a:lumOff val="35000"/>
                  </a:schemeClr>
                </a:solidFill>
                <a:latin typeface="Century Gothic" panose="020B0502020202020204" pitchFamily="34" charset="0"/>
                <a:ea typeface="+mn-ea"/>
                <a:cs typeface="+mn-cs"/>
              </a:defRPr>
            </a:pPr>
            <a:endParaRPr lang="es-EC"/>
          </a:p>
        </c:txPr>
        <c:crossAx val="-122728704"/>
        <c:crosses val="autoZero"/>
        <c:crossBetween val="between"/>
      </c:valAx>
      <c:spPr>
        <a:noFill/>
        <a:ln>
          <a:noFill/>
        </a:ln>
        <a:effectLst/>
      </c:spPr>
    </c:plotArea>
    <c:legend>
      <c:legendPos val="b"/>
      <c:layout>
        <c:manualLayout>
          <c:xMode val="edge"/>
          <c:yMode val="edge"/>
          <c:x val="0.38527463750028357"/>
          <c:y val="0.94505921801592607"/>
          <c:w val="0.3195346388617849"/>
          <c:h val="3.3453929237464146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43216375102577"/>
          <c:y val="0.16117271958502008"/>
          <c:w val="0.45609067074160548"/>
          <c:h val="0.80125042742537989"/>
        </c:manualLayout>
      </c:layout>
      <c:doughnutChart>
        <c:varyColors val="1"/>
        <c:ser>
          <c:idx val="0"/>
          <c:order val="0"/>
          <c:tx>
            <c:strRef>
              <c:f>'2.2_FINANC TIPO INGR'!$B$42</c:f>
              <c:strCache>
                <c:ptCount val="1"/>
                <c:pt idx="0">
                  <c:v>Total</c:v>
                </c:pt>
              </c:strCache>
            </c:strRef>
          </c:tx>
          <c:spPr>
            <a:ln>
              <a:solidFill>
                <a:srgbClr val="EBA3BE"/>
              </a:solidFill>
            </a:ln>
            <a:effectLst/>
          </c:spPr>
          <c:dPt>
            <c:idx val="0"/>
            <c:bubble3D val="0"/>
            <c:spPr>
              <a:solidFill>
                <a:srgbClr val="DAEEF3"/>
              </a:solidFill>
              <a:ln>
                <a:solidFill>
                  <a:srgbClr val="4BACC6"/>
                </a:solidFill>
              </a:ln>
              <a:effectLst/>
            </c:spPr>
            <c:extLst xmlns:c16r2="http://schemas.microsoft.com/office/drawing/2015/06/chart">
              <c:ext xmlns:c16="http://schemas.microsoft.com/office/drawing/2014/chart" uri="{C3380CC4-5D6E-409C-BE32-E72D297353CC}">
                <c16:uniqueId val="{00000001-4EA1-4693-8044-B1F1EA6A1297}"/>
              </c:ext>
            </c:extLst>
          </c:dPt>
          <c:dPt>
            <c:idx val="1"/>
            <c:bubble3D val="0"/>
            <c:spPr>
              <a:solidFill>
                <a:srgbClr val="4BACC6"/>
              </a:solidFill>
              <a:ln>
                <a:solidFill>
                  <a:srgbClr val="31859C"/>
                </a:solidFill>
              </a:ln>
              <a:effectLst/>
            </c:spPr>
            <c:extLst xmlns:c16r2="http://schemas.microsoft.com/office/drawing/2015/06/chart">
              <c:ext xmlns:c16="http://schemas.microsoft.com/office/drawing/2014/chart" uri="{C3380CC4-5D6E-409C-BE32-E72D297353CC}">
                <c16:uniqueId val="{00000003-4EA1-4693-8044-B1F1EA6A1297}"/>
              </c:ext>
            </c:extLst>
          </c:dPt>
          <c:dPt>
            <c:idx val="2"/>
            <c:bubble3D val="0"/>
            <c:spPr>
              <a:solidFill>
                <a:srgbClr val="FFD1D1"/>
              </a:solidFill>
              <a:ln>
                <a:solidFill>
                  <a:srgbClr val="FF9999"/>
                </a:solidFill>
              </a:ln>
              <a:effectLst/>
            </c:spPr>
            <c:extLst xmlns:c16r2="http://schemas.microsoft.com/office/drawing/2015/06/chart">
              <c:ext xmlns:c16="http://schemas.microsoft.com/office/drawing/2014/chart" uri="{C3380CC4-5D6E-409C-BE32-E72D297353CC}">
                <c16:uniqueId val="{00000005-4EA1-4693-8044-B1F1EA6A1297}"/>
              </c:ext>
            </c:extLst>
          </c:dPt>
          <c:dPt>
            <c:idx val="3"/>
            <c:bubble3D val="0"/>
            <c:spPr>
              <a:solidFill>
                <a:srgbClr val="FAC090"/>
              </a:solidFill>
              <a:ln>
                <a:solidFill>
                  <a:schemeClr val="accent6">
                    <a:lumMod val="75000"/>
                  </a:schemeClr>
                </a:solidFill>
              </a:ln>
              <a:effectLst/>
            </c:spPr>
            <c:extLst xmlns:c16r2="http://schemas.microsoft.com/office/drawing/2015/06/chart">
              <c:ext xmlns:c16="http://schemas.microsoft.com/office/drawing/2014/chart" uri="{C3380CC4-5D6E-409C-BE32-E72D297353CC}">
                <c16:uniqueId val="{00000007-4EA1-4693-8044-B1F1EA6A1297}"/>
              </c:ext>
            </c:extLst>
          </c:dPt>
          <c:dPt>
            <c:idx val="4"/>
            <c:bubble3D val="0"/>
            <c:spPr>
              <a:solidFill>
                <a:schemeClr val="accent3">
                  <a:lumMod val="20000"/>
                  <a:lumOff val="80000"/>
                </a:schemeClr>
              </a:solidFill>
              <a:ln>
                <a:solidFill>
                  <a:schemeClr val="accent3">
                    <a:lumMod val="75000"/>
                  </a:schemeClr>
                </a:solidFill>
              </a:ln>
              <a:effectLst/>
            </c:spPr>
            <c:extLst xmlns:c16r2="http://schemas.microsoft.com/office/drawing/2015/06/chart">
              <c:ext xmlns:c16="http://schemas.microsoft.com/office/drawing/2014/chart" uri="{C3380CC4-5D6E-409C-BE32-E72D297353CC}">
                <c16:uniqueId val="{00000009-4EA1-4693-8044-B1F1EA6A1297}"/>
              </c:ext>
            </c:extLst>
          </c:dPt>
          <c:dPt>
            <c:idx val="5"/>
            <c:bubble3D val="0"/>
            <c:spPr>
              <a:solidFill>
                <a:schemeClr val="accent6"/>
              </a:solidFill>
              <a:ln>
                <a:solidFill>
                  <a:srgbClr val="EBA3BE"/>
                </a:solidFill>
              </a:ln>
              <a:effectLst/>
            </c:spPr>
            <c:extLst xmlns:c16r2="http://schemas.microsoft.com/office/drawing/2015/06/chart">
              <c:ext xmlns:c16="http://schemas.microsoft.com/office/drawing/2014/chart" uri="{C3380CC4-5D6E-409C-BE32-E72D297353CC}">
                <c16:uniqueId val="{0000000B-D04D-4254-B0B3-EA8315EFC1E7}"/>
              </c:ext>
            </c:extLst>
          </c:dPt>
          <c:dLbls>
            <c:dLbl>
              <c:idx val="0"/>
              <c:layout>
                <c:manualLayout>
                  <c:x val="3.4073981619604551E-2"/>
                  <c:y val="-0.36042478239848447"/>
                </c:manualLayout>
              </c:layout>
              <c:tx>
                <c:rich>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fld id="{28FB205D-4054-4111-9B7F-426D2215C0AC}" type="CATEGORYNAME">
                      <a:rPr lang="en-US" sz="1100"/>
                      <a:pPr>
                        <a:defRPr sz="1100" b="0">
                          <a:solidFill>
                            <a:srgbClr val="6E6E7C"/>
                          </a:solidFill>
                          <a:latin typeface="Century Gothic" panose="020B0502020202020204" pitchFamily="34" charset="0"/>
                        </a:defRPr>
                      </a:pPr>
                      <a:t>[NOMBRE DE CATEGORÍA]</a:t>
                    </a:fld>
                    <a:r>
                      <a:rPr lang="en-US" sz="1100" baseline="0"/>
                      <a:t>
</a:t>
                    </a:r>
                    <a:fld id="{5C52AFAC-5EB5-4E18-B964-90B367461656}" type="PERCENTAGE">
                      <a:rPr lang="en-US" sz="1100" baseline="0"/>
                      <a:pPr>
                        <a:defRPr sz="1100" b="0">
                          <a:solidFill>
                            <a:srgbClr val="6E6E7C"/>
                          </a:solidFill>
                          <a:latin typeface="Century Gothic" panose="020B0502020202020204" pitchFamily="34" charset="0"/>
                        </a:defRPr>
                      </a:pPr>
                      <a:t>[PORCENTAJE]</a:t>
                    </a:fld>
                    <a:endParaRPr lang="en-US" sz="1100" baseline="0"/>
                  </a:p>
                </c:rich>
              </c:tx>
              <c:numFmt formatCode="0.0%" sourceLinked="0"/>
              <c:spPr>
                <a:noFill/>
                <a:ln w="3175" cap="flat" cmpd="sng" algn="ctr">
                  <a:solidFill>
                    <a:sysClr val="windowText" lastClr="000000"/>
                  </a:solidFill>
                  <a:prstDash val="lgDash"/>
                  <a:round/>
                  <a:headEnd type="none" w="med" len="med"/>
                  <a:tailEnd type="none" w="med" len="med"/>
                  <a:extLst>
                    <a:ext uri="{C807C97D-BFC1-408E-A445-0C87EB9F89A2}">
                      <ask:lineSketchStyleProps xmlns:ask="http://schemas.microsoft.com/office/drawing/2018/sketchyshapes" xmlns:c16r2="http://schemas.microsoft.com/office/drawing/2015/06/chart" xmlns:r="http://schemas.openxmlformats.org/officeDocument/2006/relationships" xmlns="" sd="0">
                        <a:custGeom>
                          <a:avLst/>
                          <a:gdLst/>
                          <a:ahLst/>
                          <a:cxnLst/>
                          <a:rect l="0" t="0" r="0" b="0"/>
                          <a:pathLst/>
                        </a:custGeom>
                        <ask:type/>
                      </ask:lineSketchStyleProps>
                    </a:ext>
                  </a:extLst>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4EA1-4693-8044-B1F1EA6A1297}"/>
                </c:ext>
                <c:ext xmlns:c15="http://schemas.microsoft.com/office/drawing/2012/chart" uri="{CE6537A1-D6FC-4f65-9D91-7224C49458BB}">
                  <c15:spPr xmlns:c15="http://schemas.microsoft.com/office/drawing/2012/chart">
                    <a:prstGeom prst="rect">
                      <a:avLst/>
                    </a:prstGeom>
                    <a:pattFill prst="pct75">
                      <a:fgClr>
                        <a:schemeClr val="dk1">
                          <a:lumMod val="75000"/>
                          <a:lumOff val="25000"/>
                        </a:schemeClr>
                      </a:fgClr>
                      <a:bgClr>
                        <a:schemeClr val="dk1">
                          <a:lumMod val="65000"/>
                          <a:lumOff val="35000"/>
                        </a:schemeClr>
                      </a:bgClr>
                    </a:pattFill>
                    <a:ln>
                      <a:noFill/>
                    </a:ln>
                  </c15:spPr>
                  <c15:layout>
                    <c:manualLayout>
                      <c:w val="0.11117145231670508"/>
                      <c:h val="0.13572462259788609"/>
                    </c:manualLayout>
                  </c15:layout>
                  <c15:dlblFieldTable/>
                  <c15:showDataLabelsRange val="0"/>
                </c:ext>
              </c:extLst>
            </c:dLbl>
            <c:dLbl>
              <c:idx val="1"/>
              <c:layout>
                <c:manualLayout>
                  <c:x val="-0.18191240729484198"/>
                  <c:y val="2.080157850846627E-2"/>
                </c:manualLayout>
              </c:layout>
              <c:tx>
                <c:rich>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fld id="{A9D0B8ED-E9E4-4111-B320-74C3F36E7AD3}" type="CATEGORYNAME">
                      <a:rPr lang="en-US" sz="1100"/>
                      <a:pPr>
                        <a:defRPr sz="1100" b="0">
                          <a:solidFill>
                            <a:srgbClr val="6E6E7C"/>
                          </a:solidFill>
                          <a:latin typeface="Century Gothic" panose="020B0502020202020204" pitchFamily="34" charset="0"/>
                        </a:defRPr>
                      </a:pPr>
                      <a:t>[NOMBRE DE CATEGORÍA]</a:t>
                    </a:fld>
                    <a:r>
                      <a:rPr lang="en-US" sz="1100" baseline="0"/>
                      <a:t>
</a:t>
                    </a:r>
                    <a:fld id="{265B9C27-8046-41A3-BC9C-48EC8F789670}" type="PERCENTAGE">
                      <a:rPr lang="en-US" sz="1100" baseline="0"/>
                      <a:pPr>
                        <a:defRPr sz="1100" b="0">
                          <a:solidFill>
                            <a:srgbClr val="6E6E7C"/>
                          </a:solidFill>
                          <a:latin typeface="Century Gothic" panose="020B0502020202020204" pitchFamily="34" charset="0"/>
                        </a:defRPr>
                      </a:pPr>
                      <a:t>[PORCENTAJE]</a:t>
                    </a:fld>
                    <a:endParaRPr lang="en-US" sz="1100" baseline="0"/>
                  </a:p>
                </c:rich>
              </c:tx>
              <c:numFmt formatCode="0.0%" sourceLinked="0"/>
              <c:spPr>
                <a:noFill/>
                <a:ln w="3175" cap="flat" cmpd="sng" algn="ctr">
                  <a:solidFill>
                    <a:sysClr val="windowText" lastClr="000000"/>
                  </a:solidFill>
                  <a:prstDash val="lgDash"/>
                  <a:round/>
                  <a:headEnd type="none" w="med" len="med"/>
                  <a:tailEnd type="none" w="med" len="med"/>
                  <a:extLst>
                    <a:ext uri="{C807C97D-BFC1-408E-A445-0C87EB9F89A2}">
                      <ask:lineSketchStyleProps xmlns:ask="http://schemas.microsoft.com/office/drawing/2018/sketchyshapes" xmlns:c16r2="http://schemas.microsoft.com/office/drawing/2015/06/chart" xmlns:r="http://schemas.openxmlformats.org/officeDocument/2006/relationships" xmlns="" sd="0">
                        <a:custGeom>
                          <a:avLst/>
                          <a:gdLst/>
                          <a:ahLst/>
                          <a:cxnLst/>
                          <a:rect l="0" t="0" r="0" b="0"/>
                          <a:pathLst/>
                        </a:custGeom>
                        <ask:type/>
                      </ask:lineSketchStyleProps>
                    </a:ext>
                  </a:extLst>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4EA1-4693-8044-B1F1EA6A1297}"/>
                </c:ext>
                <c:ext xmlns:c15="http://schemas.microsoft.com/office/drawing/2012/chart" uri="{CE6537A1-D6FC-4f65-9D91-7224C49458BB}">
                  <c15:spPr xmlns:c15="http://schemas.microsoft.com/office/drawing/2012/chart">
                    <a:prstGeom prst="rect">
                      <a:avLst/>
                    </a:prstGeom>
                    <a:pattFill prst="pct75">
                      <a:fgClr>
                        <a:schemeClr val="dk1">
                          <a:lumMod val="75000"/>
                          <a:lumOff val="25000"/>
                        </a:schemeClr>
                      </a:fgClr>
                      <a:bgClr>
                        <a:schemeClr val="dk1">
                          <a:lumMod val="65000"/>
                          <a:lumOff val="35000"/>
                        </a:schemeClr>
                      </a:bgClr>
                    </a:pattFill>
                    <a:ln>
                      <a:noFill/>
                    </a:ln>
                  </c15:spPr>
                  <c15:layout>
                    <c:manualLayout>
                      <c:w val="0.18655730682559341"/>
                      <c:h val="0.12642545115965445"/>
                    </c:manualLayout>
                  </c15:layout>
                  <c15:dlblFieldTable/>
                  <c15:showDataLabelsRange val="0"/>
                </c:ext>
              </c:extLst>
            </c:dLbl>
            <c:dLbl>
              <c:idx val="2"/>
              <c:layout>
                <c:manualLayout>
                  <c:x val="-0.14184051319101826"/>
                  <c:y val="-2.2382622969392887E-2"/>
                </c:manualLayout>
              </c:layout>
              <c:tx>
                <c:rich>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fld id="{57F4D2EE-EA9E-4ACB-8315-F42DD4130592}" type="CATEGORYNAME">
                      <a:rPr lang="en-US" sz="1100"/>
                      <a:pPr>
                        <a:defRPr sz="1100" b="0">
                          <a:solidFill>
                            <a:srgbClr val="6E6E7C"/>
                          </a:solidFill>
                          <a:latin typeface="Century Gothic" panose="020B0502020202020204" pitchFamily="34" charset="0"/>
                        </a:defRPr>
                      </a:pPr>
                      <a:t>[NOMBRE DE CATEGORÍA]</a:t>
                    </a:fld>
                    <a:r>
                      <a:rPr lang="en-US" sz="1100" baseline="0"/>
                      <a:t>
</a:t>
                    </a:r>
                    <a:fld id="{93C66597-D4C8-46E5-B7B8-59740AEF24CB}" type="PERCENTAGE">
                      <a:rPr lang="en-US" sz="1100" baseline="0"/>
                      <a:pPr>
                        <a:defRPr sz="1100" b="0">
                          <a:solidFill>
                            <a:srgbClr val="6E6E7C"/>
                          </a:solidFill>
                          <a:latin typeface="Century Gothic" panose="020B0502020202020204" pitchFamily="34" charset="0"/>
                        </a:defRPr>
                      </a:pPr>
                      <a:t>[PORCENTAJE]</a:t>
                    </a:fld>
                    <a:endParaRPr lang="en-US" sz="1100" baseline="0"/>
                  </a:p>
                </c:rich>
              </c:tx>
              <c:numFmt formatCode="0.0%" sourceLinked="0"/>
              <c:spPr>
                <a:noFill/>
                <a:ln w="3175" cap="flat" cmpd="sng" algn="ctr">
                  <a:solidFill>
                    <a:sysClr val="windowText" lastClr="000000"/>
                  </a:solidFill>
                  <a:prstDash val="lgDash"/>
                  <a:round/>
                  <a:headEnd type="none" w="med" len="med"/>
                  <a:tailEnd type="none" w="med" len="med"/>
                  <a:extLst>
                    <a:ext uri="{C807C97D-BFC1-408E-A445-0C87EB9F89A2}">
                      <ask:lineSketchStyleProps xmlns:ask="http://schemas.microsoft.com/office/drawing/2018/sketchyshapes" xmlns:c16r2="http://schemas.microsoft.com/office/drawing/2015/06/chart" xmlns:r="http://schemas.openxmlformats.org/officeDocument/2006/relationships" xmlns="" sd="0">
                        <a:custGeom>
                          <a:avLst/>
                          <a:gdLst/>
                          <a:ahLst/>
                          <a:cxnLst/>
                          <a:rect l="0" t="0" r="0" b="0"/>
                          <a:pathLst/>
                        </a:custGeom>
                        <ask:type/>
                      </ask:lineSketchStyleProps>
                    </a:ext>
                  </a:extLst>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4EA1-4693-8044-B1F1EA6A1297}"/>
                </c:ext>
                <c:ext xmlns:c15="http://schemas.microsoft.com/office/drawing/2012/chart" uri="{CE6537A1-D6FC-4f65-9D91-7224C49458BB}">
                  <c15:spPr xmlns:c15="http://schemas.microsoft.com/office/drawing/2012/chart">
                    <a:prstGeom prst="rect">
                      <a:avLst/>
                    </a:prstGeom>
                    <a:pattFill prst="pct75">
                      <a:fgClr>
                        <a:schemeClr val="dk1">
                          <a:lumMod val="75000"/>
                          <a:lumOff val="25000"/>
                        </a:schemeClr>
                      </a:fgClr>
                      <a:bgClr>
                        <a:schemeClr val="dk1">
                          <a:lumMod val="65000"/>
                          <a:lumOff val="35000"/>
                        </a:schemeClr>
                      </a:bgClr>
                    </a:pattFill>
                    <a:ln>
                      <a:noFill/>
                    </a:ln>
                  </c15:spPr>
                  <c15:layout>
                    <c:manualLayout>
                      <c:w val="0.13280122294638372"/>
                      <c:h val="0.17504983064825294"/>
                    </c:manualLayout>
                  </c15:layout>
                  <c15:dlblFieldTable/>
                  <c15:showDataLabelsRange val="0"/>
                </c:ext>
              </c:extLst>
            </c:dLbl>
            <c:dLbl>
              <c:idx val="3"/>
              <c:layout>
                <c:manualLayout>
                  <c:x val="-0.18017274796414418"/>
                  <c:y val="-0.1282160199770509"/>
                </c:manualLayout>
              </c:layout>
              <c:tx>
                <c:rich>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fld id="{3C8B8BA8-706B-42FF-B236-F2B5E203BE41}" type="CATEGORYNAME">
                      <a:rPr lang="en-US" sz="1100"/>
                      <a:pPr>
                        <a:defRPr sz="1100" b="0">
                          <a:solidFill>
                            <a:srgbClr val="6E6E7C"/>
                          </a:solidFill>
                          <a:latin typeface="Century Gothic" panose="020B0502020202020204" pitchFamily="34" charset="0"/>
                        </a:defRPr>
                      </a:pPr>
                      <a:t>[NOMBRE DE CATEGORÍA]</a:t>
                    </a:fld>
                    <a:r>
                      <a:rPr lang="en-US" sz="1100" baseline="0"/>
                      <a:t>
</a:t>
                    </a:r>
                    <a:fld id="{FFFD59CD-FECB-4461-B0BC-799F99CD747A}" type="PERCENTAGE">
                      <a:rPr lang="en-US" sz="1100" baseline="0"/>
                      <a:pPr>
                        <a:defRPr sz="1100" b="0">
                          <a:solidFill>
                            <a:srgbClr val="6E6E7C"/>
                          </a:solidFill>
                          <a:latin typeface="Century Gothic" panose="020B0502020202020204" pitchFamily="34" charset="0"/>
                        </a:defRPr>
                      </a:pPr>
                      <a:t>[PORCENTAJE]</a:t>
                    </a:fld>
                    <a:endParaRPr lang="en-US" sz="1100" baseline="0"/>
                  </a:p>
                </c:rich>
              </c:tx>
              <c:numFmt formatCode="0.0%" sourceLinked="0"/>
              <c:spPr>
                <a:noFill/>
                <a:ln w="3175" cap="flat" cmpd="sng" algn="ctr">
                  <a:solidFill>
                    <a:sysClr val="windowText" lastClr="000000"/>
                  </a:solidFill>
                  <a:prstDash val="lgDash"/>
                  <a:round/>
                  <a:headEnd type="none" w="med" len="med"/>
                  <a:tailEnd type="none" w="med" len="med"/>
                  <a:extLst>
                    <a:ext uri="{C807C97D-BFC1-408E-A445-0C87EB9F89A2}">
                      <ask:lineSketchStyleProps xmlns:ask="http://schemas.microsoft.com/office/drawing/2018/sketchyshapes" xmlns:c16r2="http://schemas.microsoft.com/office/drawing/2015/06/chart" xmlns:r="http://schemas.openxmlformats.org/officeDocument/2006/relationships" xmlns="" sd="0">
                        <a:custGeom>
                          <a:avLst/>
                          <a:gdLst/>
                          <a:ahLst/>
                          <a:cxnLst/>
                          <a:rect l="0" t="0" r="0" b="0"/>
                          <a:pathLst/>
                        </a:custGeom>
                        <ask:type/>
                      </ask:lineSketchStyleProps>
                    </a:ext>
                  </a:extLst>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7-4EA1-4693-8044-B1F1EA6A1297}"/>
                </c:ext>
                <c:ext xmlns:c15="http://schemas.microsoft.com/office/drawing/2012/chart" uri="{CE6537A1-D6FC-4f65-9D91-7224C49458BB}">
                  <c15:spPr xmlns:c15="http://schemas.microsoft.com/office/drawing/2012/chart">
                    <a:prstGeom prst="rect">
                      <a:avLst/>
                    </a:prstGeom>
                    <a:pattFill prst="pct75">
                      <a:fgClr>
                        <a:schemeClr val="dk1">
                          <a:lumMod val="75000"/>
                          <a:lumOff val="25000"/>
                        </a:schemeClr>
                      </a:fgClr>
                      <a:bgClr>
                        <a:schemeClr val="dk1">
                          <a:lumMod val="65000"/>
                          <a:lumOff val="35000"/>
                        </a:schemeClr>
                      </a:bgClr>
                    </a:pattFill>
                    <a:ln>
                      <a:noFill/>
                    </a:ln>
                  </c15:spPr>
                  <c15:layout>
                    <c:manualLayout>
                      <c:w val="0.16499082186883945"/>
                      <c:h val="0.1252468477915768"/>
                    </c:manualLayout>
                  </c15:layout>
                  <c15:dlblFieldTable/>
                  <c15:showDataLabelsRange val="0"/>
                </c:ext>
              </c:extLst>
            </c:dLbl>
            <c:dLbl>
              <c:idx val="4"/>
              <c:layout>
                <c:manualLayout>
                  <c:x val="1.1290835896221506E-2"/>
                  <c:y val="-0.17728957501999154"/>
                </c:manualLayout>
              </c:layout>
              <c:tx>
                <c:rich>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fld id="{9A528AEF-06D7-4F85-A4EF-23C858B46315}" type="CATEGORYNAME">
                      <a:rPr lang="en-US" sz="1100"/>
                      <a:pPr>
                        <a:defRPr sz="1100" b="0">
                          <a:solidFill>
                            <a:srgbClr val="6E6E7C"/>
                          </a:solidFill>
                          <a:latin typeface="Century Gothic" panose="020B0502020202020204" pitchFamily="34" charset="0"/>
                        </a:defRPr>
                      </a:pPr>
                      <a:t>[NOMBRE DE CATEGORÍA]</a:t>
                    </a:fld>
                    <a:r>
                      <a:rPr lang="en-US" sz="1100" baseline="0"/>
                      <a:t>
</a:t>
                    </a:r>
                    <a:fld id="{2ECCE089-4B29-4A7B-802E-795058B212B9}" type="PERCENTAGE">
                      <a:rPr lang="en-US" sz="1100" baseline="0"/>
                      <a:pPr>
                        <a:defRPr sz="1100" b="0">
                          <a:solidFill>
                            <a:srgbClr val="6E6E7C"/>
                          </a:solidFill>
                          <a:latin typeface="Century Gothic" panose="020B0502020202020204" pitchFamily="34" charset="0"/>
                        </a:defRPr>
                      </a:pPr>
                      <a:t>[PORCENTAJE]</a:t>
                    </a:fld>
                    <a:endParaRPr lang="en-US" sz="1100" baseline="0"/>
                  </a:p>
                </c:rich>
              </c:tx>
              <c:numFmt formatCode="0.0%" sourceLinked="0"/>
              <c:spPr>
                <a:noFill/>
                <a:ln w="3175" cap="flat" cmpd="sng" algn="ctr">
                  <a:solidFill>
                    <a:sysClr val="windowText" lastClr="000000"/>
                  </a:solidFill>
                  <a:prstDash val="lgDash"/>
                  <a:round/>
                  <a:headEnd type="none" w="med" len="med"/>
                  <a:tailEnd type="none" w="med" len="med"/>
                  <a:extLst>
                    <a:ext uri="{C807C97D-BFC1-408E-A445-0C87EB9F89A2}">
                      <ask:lineSketchStyleProps xmlns:ask="http://schemas.microsoft.com/office/drawing/2018/sketchyshapes" xmlns:c16r2="http://schemas.microsoft.com/office/drawing/2015/06/chart" xmlns:r="http://schemas.openxmlformats.org/officeDocument/2006/relationships" xmlns="" sd="0">
                        <a:custGeom>
                          <a:avLst/>
                          <a:gdLst/>
                          <a:ahLst/>
                          <a:cxnLst/>
                          <a:rect l="0" t="0" r="0" b="0"/>
                          <a:pathLst/>
                        </a:custGeom>
                        <ask:type/>
                      </ask:lineSketchStyleProps>
                    </a:ext>
                  </a:extLst>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9-4EA1-4693-8044-B1F1EA6A1297}"/>
                </c:ext>
                <c:ext xmlns:c15="http://schemas.microsoft.com/office/drawing/2012/chart" uri="{CE6537A1-D6FC-4f65-9D91-7224C49458BB}">
                  <c15:spPr xmlns:c15="http://schemas.microsoft.com/office/drawing/2012/chart">
                    <a:prstGeom prst="rect">
                      <a:avLst/>
                    </a:prstGeom>
                    <a:pattFill prst="pct75">
                      <a:fgClr>
                        <a:schemeClr val="dk1">
                          <a:lumMod val="75000"/>
                          <a:lumOff val="25000"/>
                        </a:schemeClr>
                      </a:fgClr>
                      <a:bgClr>
                        <a:schemeClr val="dk1">
                          <a:lumMod val="65000"/>
                          <a:lumOff val="35000"/>
                        </a:schemeClr>
                      </a:bgClr>
                    </a:pattFill>
                    <a:ln>
                      <a:noFill/>
                    </a:ln>
                  </c15:spPr>
                  <c15:layout>
                    <c:manualLayout>
                      <c:w val="0.14173312076067626"/>
                      <c:h val="0.10260667315705646"/>
                    </c:manualLayout>
                  </c15:layout>
                  <c15:dlblFieldTable/>
                  <c15:showDataLabelsRange val="0"/>
                </c:ext>
              </c:extLst>
            </c:dLbl>
            <c:dLbl>
              <c:idx val="5"/>
              <c:layout>
                <c:manualLayout>
                  <c:x val="6.4866479567583998E-2"/>
                  <c:y val="-0.15862688555417936"/>
                </c:manualLayout>
              </c:layout>
              <c:numFmt formatCode="0.0%" sourceLinked="0"/>
              <c:spPr>
                <a:noFill/>
                <a:ln w="3175" cap="flat" cmpd="sng" algn="ctr">
                  <a:solidFill>
                    <a:sysClr val="windowText" lastClr="000000"/>
                  </a:solidFill>
                  <a:prstDash val="lgDash"/>
                  <a:round/>
                  <a:headEnd type="none" w="med" len="med"/>
                  <a:tailEnd type="none" w="med" len="med"/>
                  <a:extLst>
                    <a:ext uri="{C807C97D-BFC1-408E-A445-0C87EB9F89A2}">
                      <ask:lineSketchStyleProps xmlns:ask="http://schemas.microsoft.com/office/drawing/2018/sketchyshapes" xmlns:c16r2="http://schemas.microsoft.com/office/drawing/2015/06/chart" xmlns:r="http://schemas.openxmlformats.org/officeDocument/2006/relationships" xmlns="" sd="0">
                        <a:custGeom>
                          <a:avLst/>
                          <a:gdLst/>
                          <a:ahLst/>
                          <a:cxnLst/>
                          <a:rect l="0" t="0" r="0" b="0"/>
                          <a:pathLst/>
                        </a:custGeom>
                        <ask:type/>
                      </ask:lineSketchStyleProps>
                    </a:ext>
                  </a:extLst>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B-D04D-4254-B0B3-EA8315EFC1E7}"/>
                </c:ext>
                <c:ext xmlns:c15="http://schemas.microsoft.com/office/drawing/2012/chart" uri="{CE6537A1-D6FC-4f65-9D91-7224C49458BB}">
                  <c15:spPr xmlns:c15="http://schemas.microsoft.com/office/drawing/2012/chart">
                    <a:prstGeom prst="rect">
                      <a:avLst/>
                    </a:prstGeom>
                    <a:pattFill prst="pct75">
                      <a:fgClr>
                        <a:schemeClr val="dk1">
                          <a:lumMod val="75000"/>
                          <a:lumOff val="25000"/>
                        </a:schemeClr>
                      </a:fgClr>
                      <a:bgClr>
                        <a:schemeClr val="dk1">
                          <a:lumMod val="65000"/>
                          <a:lumOff val="35000"/>
                        </a:schemeClr>
                      </a:bgClr>
                    </a:pattFill>
                    <a:ln>
                      <a:noFill/>
                    </a:ln>
                  </c15:spPr>
                </c:ext>
              </c:extLst>
            </c:dLbl>
            <c:numFmt formatCode="0.0%" sourceLinked="0"/>
            <c:spPr>
              <a:noFill/>
              <a:ln w="3175">
                <a:solidFill>
                  <a:sysClr val="windowText" lastClr="000000"/>
                </a:solidFill>
                <a:prstDash val="lgDash"/>
              </a:ln>
              <a:effectLst>
                <a:outerShdw blurRad="50800" dist="38100" dir="2700000" algn="tl" rotWithShape="0">
                  <a:prstClr val="black">
                    <a:alpha val="40000"/>
                  </a:prstClr>
                </a:outerShdw>
              </a:effectLst>
            </c:spPr>
            <c:txPr>
              <a:bodyPr rot="0" spcFirstLastPara="1" vertOverflow="clip" horzOverflow="clip" vert="horz" wrap="square" lIns="38100" tIns="19050" rIns="38100" bIns="19050" anchor="ctr" anchorCtr="1">
                <a:spAutoFit/>
              </a:bodyPr>
              <a:lstStyle/>
              <a:p>
                <a:pPr>
                  <a:defRPr sz="1100" b="0" i="0" u="none" strike="noStrike" kern="1200" baseline="0">
                    <a:solidFill>
                      <a:srgbClr val="6E6E7C"/>
                    </a:solidFill>
                    <a:latin typeface="Century Gothic" panose="020B0502020202020204" pitchFamily="34" charset="0"/>
                    <a:ea typeface="+mn-ea"/>
                    <a:cs typeface="+mn-cs"/>
                  </a:defRPr>
                </a:pPr>
                <a:endParaRPr lang="es-EC"/>
              </a:p>
            </c:txPr>
            <c:showLegendKey val="0"/>
            <c:showVal val="0"/>
            <c:showCatName val="1"/>
            <c:showSerName val="0"/>
            <c:showPercent val="1"/>
            <c:showBubbleSize val="0"/>
            <c:showLeaderLines val="1"/>
            <c:leaderLines>
              <c:spPr>
                <a:ln w="6350">
                  <a:solidFill>
                    <a:schemeClr val="dk1">
                      <a:lumMod val="50000"/>
                      <a:lumOff val="50000"/>
                    </a:schemeClr>
                  </a:solidFill>
                  <a:prstDash val="sysDash"/>
                </a:ln>
                <a:effectLst/>
              </c:spPr>
            </c:leaderLines>
            <c:extLst xmlns:c16r2="http://schemas.microsoft.com/office/drawing/2015/06/chart">
              <c:ext xmlns:c15="http://schemas.microsoft.com/office/drawing/2012/chart" uri="{CE6537A1-D6FC-4f65-9D91-7224C49458BB}">
                <c15:spPr xmlns:c15="http://schemas.microsoft.com/office/drawing/2012/chart">
                  <a:prstGeom prst="rect">
                    <a:avLst/>
                  </a:prstGeom>
                  <a:pattFill prst="pct75">
                    <a:fgClr>
                      <a:schemeClr val="dk1">
                        <a:lumMod val="75000"/>
                        <a:lumOff val="25000"/>
                      </a:schemeClr>
                    </a:fgClr>
                    <a:bgClr>
                      <a:schemeClr val="dk1">
                        <a:lumMod val="65000"/>
                        <a:lumOff val="35000"/>
                      </a:schemeClr>
                    </a:bgClr>
                  </a:pattFill>
                  <a:ln>
                    <a:noFill/>
                  </a:ln>
                </c15:spPr>
              </c:ext>
            </c:extLst>
          </c:dLbls>
          <c:cat>
            <c:strRef>
              <c:f>'2.2_FINANC TIPO INGR'!$C$32:$G$32</c:f>
              <c:strCache>
                <c:ptCount val="5"/>
                <c:pt idx="0">
                  <c:v> Financiamiento de los hogares </c:v>
                </c:pt>
                <c:pt idx="1">
                  <c:v> Transferencia corriente del gobierno general </c:v>
                </c:pt>
                <c:pt idx="2">
                  <c:v> Contribuciones sociales efectivas de los empleadores </c:v>
                </c:pt>
                <c:pt idx="3">
                  <c:v> Otras transferencias corrientes </c:v>
                </c:pt>
                <c:pt idx="4">
                  <c:v> Otros ingresos propios </c:v>
                </c:pt>
              </c:strCache>
            </c:strRef>
          </c:cat>
          <c:val>
            <c:numRef>
              <c:f>'2.2_FINANC TIPO INGR'!$C$42:$G$42</c:f>
              <c:numCache>
                <c:formatCode>#,##0</c:formatCode>
                <c:ptCount val="5"/>
                <c:pt idx="0">
                  <c:v>5362023</c:v>
                </c:pt>
                <c:pt idx="1">
                  <c:v>2796547</c:v>
                </c:pt>
                <c:pt idx="2">
                  <c:v>1896771</c:v>
                </c:pt>
                <c:pt idx="3">
                  <c:v>260917</c:v>
                </c:pt>
                <c:pt idx="4">
                  <c:v>64462</c:v>
                </c:pt>
              </c:numCache>
            </c:numRef>
          </c:val>
          <c:extLst xmlns:c16r2="http://schemas.microsoft.com/office/drawing/2015/06/chart">
            <c:ext xmlns:c16="http://schemas.microsoft.com/office/drawing/2014/chart" uri="{C3380CC4-5D6E-409C-BE32-E72D297353CC}">
              <c16:uniqueId val="{0000000A-4EA1-4693-8044-B1F1EA6A1297}"/>
            </c:ext>
          </c:extLst>
        </c:ser>
        <c:dLbls>
          <c:showLegendKey val="0"/>
          <c:showVal val="0"/>
          <c:showCatName val="0"/>
          <c:showSerName val="0"/>
          <c:showPercent val="0"/>
          <c:showBubbleSize val="0"/>
          <c:showLeaderLines val="1"/>
        </c:dLbls>
        <c:firstSliceAng val="0"/>
        <c:holeSize val="50"/>
      </c:doughnutChart>
      <c:spPr>
        <a:noFill/>
        <a:ln>
          <a:noFill/>
        </a:ln>
        <a:effectLst/>
      </c:spPr>
    </c:plotArea>
    <c:legend>
      <c:legendPos val="r"/>
      <c:layout>
        <c:manualLayout>
          <c:xMode val="edge"/>
          <c:yMode val="edge"/>
          <c:x val="0.700359508227135"/>
          <c:y val="0.18434408638981067"/>
          <c:w val="0.26530592941955095"/>
          <c:h val="0.66896881716945877"/>
        </c:manualLayout>
      </c:layout>
      <c:overlay val="0"/>
      <c:spPr>
        <a:noFill/>
        <a:ln>
          <a:noFill/>
        </a:ln>
        <a:effectLst/>
      </c:spPr>
      <c:txPr>
        <a:bodyPr rot="0" spcFirstLastPara="1" vertOverflow="ellipsis" vert="horz" wrap="square" anchor="ctr" anchorCtr="1"/>
        <a:lstStyle/>
        <a:p>
          <a:pPr rtl="0">
            <a:defRPr sz="1100" b="0" i="0" u="none" strike="noStrike" kern="1200" baseline="0">
              <a:solidFill>
                <a:srgbClr val="6E6E7C"/>
              </a:solidFill>
              <a:latin typeface="Century Gothic" panose="020B0502020202020204" pitchFamily="34" charset="0"/>
              <a:ea typeface="+mn-ea"/>
              <a:cs typeface="+mn-cs"/>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a:pPr>
      <a:endParaRPr lang="es-EC"/>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6895650837882851"/>
          <c:y val="2.8559097525598966E-2"/>
          <c:w val="0.45612933598551098"/>
          <c:h val="0.89680513475621415"/>
        </c:manualLayout>
      </c:layout>
      <c:barChart>
        <c:barDir val="bar"/>
        <c:grouping val="percentStacked"/>
        <c:varyColors val="0"/>
        <c:ser>
          <c:idx val="1"/>
          <c:order val="0"/>
          <c:tx>
            <c:strRef>
              <c:f>'2.2_FINANC TIPO INGR'!$B$56</c:f>
              <c:strCache>
                <c:ptCount val="1"/>
                <c:pt idx="0">
                  <c:v>Sociedades no financieras características</c:v>
                </c:pt>
              </c:strCache>
            </c:strRef>
          </c:tx>
          <c:spPr>
            <a:solidFill>
              <a:srgbClr val="DAEEF3"/>
            </a:solidFill>
            <a:ln w="9525" cap="flat" cmpd="sng" algn="ctr">
              <a:solidFill>
                <a:srgbClr val="4BACC6"/>
              </a:solidFill>
              <a:prstDash val="solid"/>
              <a:round/>
            </a:ln>
            <a:effectLst>
              <a:outerShdw blurRad="40000" dist="20000" dir="5400000" rotWithShape="0">
                <a:srgbClr val="000000">
                  <a:alpha val="38000"/>
                </a:srgbClr>
              </a:outerShdw>
            </a:effectLst>
          </c:spPr>
          <c:invertIfNegative val="0"/>
          <c:dLbls>
            <c:dLbl>
              <c:idx val="1"/>
              <c:delete val="1"/>
              <c:extLst xmlns:c16r2="http://schemas.microsoft.com/office/drawing/2015/06/chart">
                <c:ext xmlns:c16="http://schemas.microsoft.com/office/drawing/2014/chart" uri="{C3380CC4-5D6E-409C-BE32-E72D297353CC}">
                  <c16:uniqueId val="{00000000-26A9-4811-90CB-4544EA1DAAFD}"/>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1-26A9-4811-90CB-4544EA1DAAFD}"/>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2-26A9-4811-90CB-4544EA1DAA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B6B6B"/>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shade val="95000"/>
                          <a:satMod val="105000"/>
                        </a:schemeClr>
                      </a:solidFill>
                      <a:prstDash val="solid"/>
                      <a:round/>
                    </a:ln>
                    <a:effectLst/>
                  </c:spPr>
                </c15:leaderLines>
              </c:ext>
            </c:extLst>
          </c:dLbls>
          <c:cat>
            <c:strRef>
              <c:f>'2.2_FINANC TIPO INGR'!$C$54:$G$54</c:f>
              <c:strCache>
                <c:ptCount val="5"/>
                <c:pt idx="0">
                  <c:v> Financiamiento de los hogares </c:v>
                </c:pt>
                <c:pt idx="1">
                  <c:v> Transferencia corriente del gobierno general </c:v>
                </c:pt>
                <c:pt idx="2">
                  <c:v> Contribuciones sociales efectivas de los empleadores </c:v>
                </c:pt>
                <c:pt idx="3">
                  <c:v> Otras transferencias corrientes </c:v>
                </c:pt>
                <c:pt idx="4">
                  <c:v> Otros ingresos propios </c:v>
                </c:pt>
              </c:strCache>
            </c:strRef>
          </c:cat>
          <c:val>
            <c:numRef>
              <c:f>'2.2_FINANC TIPO INGR'!$C$56:$G$56</c:f>
              <c:numCache>
                <c:formatCode>0.0%</c:formatCode>
                <c:ptCount val="5"/>
                <c:pt idx="0">
                  <c:v>0.53928824997580205</c:v>
                </c:pt>
                <c:pt idx="1">
                  <c:v>0</c:v>
                </c:pt>
                <c:pt idx="2">
                  <c:v>0</c:v>
                </c:pt>
                <c:pt idx="3">
                  <c:v>0.23272151680419445</c:v>
                </c:pt>
                <c:pt idx="4">
                  <c:v>0.5674816170767274</c:v>
                </c:pt>
              </c:numCache>
            </c:numRef>
          </c:val>
          <c:extLst xmlns:c16r2="http://schemas.microsoft.com/office/drawing/2015/06/chart">
            <c:ext xmlns:c16="http://schemas.microsoft.com/office/drawing/2014/chart" uri="{C3380CC4-5D6E-409C-BE32-E72D297353CC}">
              <c16:uniqueId val="{00000003-26A9-4811-90CB-4544EA1DAAFD}"/>
            </c:ext>
          </c:extLst>
        </c:ser>
        <c:ser>
          <c:idx val="2"/>
          <c:order val="1"/>
          <c:tx>
            <c:strRef>
              <c:f>'2.2_FINANC TIPO INGR'!$B$57</c:f>
              <c:strCache>
                <c:ptCount val="1"/>
                <c:pt idx="0">
                  <c:v>Productores servicios conexos</c:v>
                </c:pt>
              </c:strCache>
            </c:strRef>
          </c:tx>
          <c:spPr>
            <a:solidFill>
              <a:srgbClr val="E6E0EC"/>
            </a:solidFill>
            <a:ln w="9525" cap="flat" cmpd="sng" algn="ctr">
              <a:solidFill>
                <a:srgbClr val="B3A2C7"/>
              </a:solidFill>
              <a:prstDash val="solid"/>
              <a:round/>
            </a:ln>
            <a:effectLst>
              <a:outerShdw blurRad="40000" dist="20000" dir="5400000" rotWithShape="0">
                <a:srgbClr val="000000">
                  <a:alpha val="38000"/>
                </a:srgbClr>
              </a:outerShdw>
            </a:effectLst>
          </c:spPr>
          <c:invertIfNegative val="0"/>
          <c:dLbls>
            <c:dLbl>
              <c:idx val="1"/>
              <c:delete val="1"/>
              <c:extLst xmlns:c16r2="http://schemas.microsoft.com/office/drawing/2015/06/chart">
                <c:ext xmlns:c16="http://schemas.microsoft.com/office/drawing/2014/chart" uri="{C3380CC4-5D6E-409C-BE32-E72D297353CC}">
                  <c16:uniqueId val="{00000004-26A9-4811-90CB-4544EA1DAAFD}"/>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5-26A9-4811-90CB-4544EA1DAAFD}"/>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06-26A9-4811-90CB-4544EA1DAAFD}"/>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07-26A9-4811-90CB-4544EA1DAA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B6B6B"/>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shade val="95000"/>
                          <a:satMod val="105000"/>
                        </a:schemeClr>
                      </a:solidFill>
                      <a:prstDash val="solid"/>
                      <a:round/>
                    </a:ln>
                    <a:effectLst/>
                  </c:spPr>
                </c15:leaderLines>
              </c:ext>
            </c:extLst>
          </c:dLbls>
          <c:cat>
            <c:strRef>
              <c:f>'2.2_FINANC TIPO INGR'!$C$54:$G$54</c:f>
              <c:strCache>
                <c:ptCount val="5"/>
                <c:pt idx="0">
                  <c:v> Financiamiento de los hogares </c:v>
                </c:pt>
                <c:pt idx="1">
                  <c:v> Transferencia corriente del gobierno general </c:v>
                </c:pt>
                <c:pt idx="2">
                  <c:v> Contribuciones sociales efectivas de los empleadores </c:v>
                </c:pt>
                <c:pt idx="3">
                  <c:v> Otras transferencias corrientes </c:v>
                </c:pt>
                <c:pt idx="4">
                  <c:v> Otros ingresos propios </c:v>
                </c:pt>
              </c:strCache>
            </c:strRef>
          </c:cat>
          <c:val>
            <c:numRef>
              <c:f>'2.2_FINANC TIPO INGR'!$C$57:$G$57</c:f>
              <c:numCache>
                <c:formatCode>0.0%</c:formatCode>
                <c:ptCount val="5"/>
                <c:pt idx="0">
                  <c:v>0.33591109176517892</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8-26A9-4811-90CB-4544EA1DAAFD}"/>
            </c:ext>
          </c:extLst>
        </c:ser>
        <c:ser>
          <c:idx val="3"/>
          <c:order val="2"/>
          <c:tx>
            <c:strRef>
              <c:f>'2.2_FINANC TIPO INGR'!$B$58</c:f>
              <c:strCache>
                <c:ptCount val="1"/>
                <c:pt idx="0">
                  <c:v>Instituciones de salud sin fines de lucro</c:v>
                </c:pt>
              </c:strCache>
            </c:strRef>
          </c:tx>
          <c:spPr>
            <a:solidFill>
              <a:srgbClr val="4BACC6"/>
            </a:solidFill>
            <a:ln w="9525" cap="flat" cmpd="sng" algn="ctr">
              <a:solidFill>
                <a:srgbClr val="31859C"/>
              </a:solidFill>
              <a:prstDash val="solid"/>
              <a:round/>
            </a:ln>
            <a:effectLst>
              <a:outerShdw blurRad="40000" dist="20000" dir="5400000" rotWithShape="0">
                <a:srgbClr val="000000">
                  <a:alpha val="38000"/>
                </a:srgbClr>
              </a:outerShdw>
            </a:effectLst>
          </c:spPr>
          <c:invertIfNegative val="0"/>
          <c:dLbls>
            <c:dLbl>
              <c:idx val="1"/>
              <c:delete val="1"/>
              <c:extLst xmlns:c16r2="http://schemas.microsoft.com/office/drawing/2015/06/chart">
                <c:ext xmlns:c16="http://schemas.microsoft.com/office/drawing/2014/chart" uri="{C3380CC4-5D6E-409C-BE32-E72D297353CC}">
                  <c16:uniqueId val="{00000009-26A9-4811-90CB-4544EA1DAAFD}"/>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A-26A9-4811-90CB-4544EA1DAA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B6B6B"/>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shade val="95000"/>
                          <a:satMod val="105000"/>
                        </a:schemeClr>
                      </a:solidFill>
                      <a:prstDash val="solid"/>
                      <a:round/>
                    </a:ln>
                    <a:effectLst/>
                  </c:spPr>
                </c15:leaderLines>
              </c:ext>
            </c:extLst>
          </c:dLbls>
          <c:cat>
            <c:strRef>
              <c:f>'2.2_FINANC TIPO INGR'!$C$54:$G$54</c:f>
              <c:strCache>
                <c:ptCount val="5"/>
                <c:pt idx="0">
                  <c:v> Financiamiento de los hogares </c:v>
                </c:pt>
                <c:pt idx="1">
                  <c:v> Transferencia corriente del gobierno general </c:v>
                </c:pt>
                <c:pt idx="2">
                  <c:v> Contribuciones sociales efectivas de los empleadores </c:v>
                </c:pt>
                <c:pt idx="3">
                  <c:v> Otras transferencias corrientes </c:v>
                </c:pt>
                <c:pt idx="4">
                  <c:v> Otros ingresos propios </c:v>
                </c:pt>
              </c:strCache>
            </c:strRef>
          </c:cat>
          <c:val>
            <c:numRef>
              <c:f>'2.2_FINANC TIPO INGR'!$C$58:$G$58</c:f>
              <c:numCache>
                <c:formatCode>0.0%</c:formatCode>
                <c:ptCount val="5"/>
                <c:pt idx="0">
                  <c:v>9.3515637661382656E-2</c:v>
                </c:pt>
                <c:pt idx="1">
                  <c:v>0</c:v>
                </c:pt>
                <c:pt idx="2">
                  <c:v>0</c:v>
                </c:pt>
                <c:pt idx="3">
                  <c:v>0.44353568376150271</c:v>
                </c:pt>
                <c:pt idx="4">
                  <c:v>0.22022276690143031</c:v>
                </c:pt>
              </c:numCache>
            </c:numRef>
          </c:val>
          <c:extLst xmlns:c16r2="http://schemas.microsoft.com/office/drawing/2015/06/chart">
            <c:ext xmlns:c16="http://schemas.microsoft.com/office/drawing/2014/chart" uri="{C3380CC4-5D6E-409C-BE32-E72D297353CC}">
              <c16:uniqueId val="{0000000B-26A9-4811-90CB-4544EA1DAAFD}"/>
            </c:ext>
          </c:extLst>
        </c:ser>
        <c:ser>
          <c:idx val="5"/>
          <c:order val="3"/>
          <c:tx>
            <c:strRef>
              <c:f>'2.2_FINANC TIPO INGR'!$B$59</c:f>
              <c:strCache>
                <c:ptCount val="1"/>
                <c:pt idx="0">
                  <c:v>Hogares productores</c:v>
                </c:pt>
              </c:strCache>
            </c:strRef>
          </c:tx>
          <c:spPr>
            <a:solidFill>
              <a:schemeClr val="accent3">
                <a:lumMod val="20000"/>
                <a:lumOff val="80000"/>
              </a:schemeClr>
            </a:solidFill>
            <a:ln w="9525" cap="flat" cmpd="sng" algn="ctr">
              <a:solidFill>
                <a:schemeClr val="accent3">
                  <a:lumMod val="75000"/>
                </a:schemeClr>
              </a:solidFill>
              <a:prstDash val="solid"/>
              <a:round/>
            </a:ln>
            <a:effectLst>
              <a:outerShdw blurRad="40000" dist="20000" dir="5400000" rotWithShape="0">
                <a:srgbClr val="000000">
                  <a:alpha val="38000"/>
                </a:srgbClr>
              </a:outerShdw>
            </a:effectLst>
          </c:spPr>
          <c:invertIfNegative val="0"/>
          <c:dLbls>
            <c:dLbl>
              <c:idx val="0"/>
              <c:delete val="1"/>
              <c:extLst xmlns:c16r2="http://schemas.microsoft.com/office/drawing/2015/06/chart">
                <c:ext xmlns:c16="http://schemas.microsoft.com/office/drawing/2014/chart" uri="{C3380CC4-5D6E-409C-BE32-E72D297353CC}">
                  <c16:uniqueId val="{0000000C-26A9-4811-90CB-4544EA1DAAFD}"/>
                </c:ext>
                <c:ext xmlns:c15="http://schemas.microsoft.com/office/drawing/2012/chart" uri="{CE6537A1-D6FC-4f65-9D91-7224C49458BB}"/>
              </c:extLst>
            </c:dLbl>
            <c:dLbl>
              <c:idx val="2"/>
              <c:delete val="1"/>
              <c:extLst xmlns:c16r2="http://schemas.microsoft.com/office/drawing/2015/06/chart">
                <c:ext xmlns:c16="http://schemas.microsoft.com/office/drawing/2014/chart" uri="{C3380CC4-5D6E-409C-BE32-E72D297353CC}">
                  <c16:uniqueId val="{0000000D-26A9-4811-90CB-4544EA1DAAFD}"/>
                </c:ext>
                <c:ext xmlns:c15="http://schemas.microsoft.com/office/drawing/2012/chart" uri="{CE6537A1-D6FC-4f65-9D91-7224C49458BB}"/>
              </c:extLst>
            </c:dLbl>
            <c:dLbl>
              <c:idx val="3"/>
              <c:layout>
                <c:manualLayout>
                  <c:x val="8.9058516143468924E-4"/>
                  <c:y val="-2.1968536558153052E-3"/>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26A9-4811-90CB-4544EA1DAAFD}"/>
                </c:ext>
                <c:ext xmlns:c15="http://schemas.microsoft.com/office/drawing/2012/chart" uri="{CE6537A1-D6FC-4f65-9D91-7224C49458BB}">
                  <c15:layout/>
                </c:ext>
              </c:extLst>
            </c:dLbl>
            <c:dLbl>
              <c:idx val="4"/>
              <c:delete val="1"/>
              <c:extLst xmlns:c16r2="http://schemas.microsoft.com/office/drawing/2015/06/chart">
                <c:ext xmlns:c16="http://schemas.microsoft.com/office/drawing/2014/chart" uri="{C3380CC4-5D6E-409C-BE32-E72D297353CC}">
                  <c16:uniqueId val="{0000000F-26A9-4811-90CB-4544EA1DAA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B6B6B"/>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shade val="95000"/>
                          <a:satMod val="105000"/>
                        </a:schemeClr>
                      </a:solidFill>
                      <a:prstDash val="solid"/>
                      <a:round/>
                    </a:ln>
                    <a:effectLst/>
                  </c:spPr>
                </c15:leaderLines>
              </c:ext>
            </c:extLst>
          </c:dLbls>
          <c:cat>
            <c:strRef>
              <c:f>'2.2_FINANC TIPO INGR'!$C$54:$G$54</c:f>
              <c:strCache>
                <c:ptCount val="5"/>
                <c:pt idx="0">
                  <c:v> Financiamiento de los hogares </c:v>
                </c:pt>
                <c:pt idx="1">
                  <c:v> Transferencia corriente del gobierno general </c:v>
                </c:pt>
                <c:pt idx="2">
                  <c:v> Contribuciones sociales efectivas de los empleadores </c:v>
                </c:pt>
                <c:pt idx="3">
                  <c:v> Otras transferencias corrientes </c:v>
                </c:pt>
                <c:pt idx="4">
                  <c:v> Otros ingresos propios </c:v>
                </c:pt>
              </c:strCache>
            </c:strRef>
          </c:cat>
          <c:val>
            <c:numRef>
              <c:f>'2.2_FINANC TIPO INGR'!$C$59:$G$59</c:f>
              <c:numCache>
                <c:formatCode>0.0%</c:formatCode>
                <c:ptCount val="5"/>
                <c:pt idx="0">
                  <c:v>2.3333544074689721E-2</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10-26A9-4811-90CB-4544EA1DAAFD}"/>
            </c:ext>
          </c:extLst>
        </c:ser>
        <c:ser>
          <c:idx val="6"/>
          <c:order val="4"/>
          <c:tx>
            <c:strRef>
              <c:f>'2.2_FINANC TIPO INGR'!$B$60</c:f>
              <c:strCache>
                <c:ptCount val="1"/>
                <c:pt idx="0">
                  <c:v>Gobierno central</c:v>
                </c:pt>
              </c:strCache>
            </c:strRef>
          </c:tx>
          <c:spPr>
            <a:solidFill>
              <a:schemeClr val="accent6">
                <a:lumMod val="60000"/>
                <a:lumOff val="40000"/>
              </a:schemeClr>
            </a:solidFill>
            <a:ln w="9525" cap="flat" cmpd="sng" algn="ctr">
              <a:solidFill>
                <a:schemeClr val="accent6">
                  <a:lumMod val="75000"/>
                </a:schemeClr>
              </a:solidFill>
              <a:prstDash val="solid"/>
              <a:round/>
            </a:ln>
            <a:effectLst>
              <a:outerShdw blurRad="40000" dist="20000" dir="5400000" rotWithShape="0">
                <a:srgbClr val="000000">
                  <a:alpha val="38000"/>
                </a:srgbClr>
              </a:outerShdw>
            </a:effectLst>
          </c:spPr>
          <c:invertIfNegative val="0"/>
          <c:dLbls>
            <c:dLbl>
              <c:idx val="0"/>
              <c:delete val="1"/>
              <c:extLst xmlns:c16r2="http://schemas.microsoft.com/office/drawing/2015/06/chart">
                <c:ext xmlns:c16="http://schemas.microsoft.com/office/drawing/2014/chart" uri="{C3380CC4-5D6E-409C-BE32-E72D297353CC}">
                  <c16:uniqueId val="{00000011-26A9-4811-90CB-4544EA1DAAFD}"/>
                </c:ext>
                <c:ext xmlns:c15="http://schemas.microsoft.com/office/drawing/2012/chart" uri="{CE6537A1-D6FC-4f65-9D91-7224C49458BB}"/>
              </c:extLst>
            </c:dLbl>
            <c:dLbl>
              <c:idx val="1"/>
              <c:layout>
                <c:manualLayout>
                  <c:x val="-8.9058516143468924E-4"/>
                  <c:y val="2.8559097525598966E-2"/>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26A9-4811-90CB-4544EA1DAAFD}"/>
                </c:ext>
                <c:ext xmlns:c15="http://schemas.microsoft.com/office/drawing/2012/chart" uri="{CE6537A1-D6FC-4f65-9D91-7224C49458BB}">
                  <c15:layout/>
                </c:ext>
              </c:extLst>
            </c:dLbl>
            <c:dLbl>
              <c:idx val="2"/>
              <c:delete val="1"/>
              <c:extLst xmlns:c16r2="http://schemas.microsoft.com/office/drawing/2015/06/chart">
                <c:ext xmlns:c16="http://schemas.microsoft.com/office/drawing/2014/chart" uri="{C3380CC4-5D6E-409C-BE32-E72D297353CC}">
                  <c16:uniqueId val="{00000013-26A9-4811-90CB-4544EA1DAAFD}"/>
                </c:ext>
                <c:ext xmlns:c15="http://schemas.microsoft.com/office/drawing/2012/chart" uri="{CE6537A1-D6FC-4f65-9D91-7224C49458BB}"/>
              </c:extLst>
            </c:dLbl>
            <c:dLbl>
              <c:idx val="3"/>
              <c:delete val="1"/>
              <c:extLst xmlns:c16r2="http://schemas.microsoft.com/office/drawing/2015/06/chart">
                <c:ext xmlns:c16="http://schemas.microsoft.com/office/drawing/2014/chart" uri="{C3380CC4-5D6E-409C-BE32-E72D297353CC}">
                  <c16:uniqueId val="{00000014-26A9-4811-90CB-4544EA1DAAFD}"/>
                </c:ext>
                <c:ext xmlns:c15="http://schemas.microsoft.com/office/drawing/2012/chart" uri="{CE6537A1-D6FC-4f65-9D91-7224C49458BB}"/>
              </c:extLst>
            </c:dLbl>
            <c:dLbl>
              <c:idx val="4"/>
              <c:delete val="1"/>
              <c:extLst xmlns:c16r2="http://schemas.microsoft.com/office/drawing/2015/06/chart">
                <c:ext xmlns:c16="http://schemas.microsoft.com/office/drawing/2014/chart" uri="{C3380CC4-5D6E-409C-BE32-E72D297353CC}">
                  <c16:uniqueId val="{00000015-26A9-4811-90CB-4544EA1DAA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B6B6B"/>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cat>
            <c:strRef>
              <c:f>'2.2_FINANC TIPO INGR'!$C$54:$G$54</c:f>
              <c:strCache>
                <c:ptCount val="5"/>
                <c:pt idx="0">
                  <c:v> Financiamiento de los hogares </c:v>
                </c:pt>
                <c:pt idx="1">
                  <c:v> Transferencia corriente del gobierno general </c:v>
                </c:pt>
                <c:pt idx="2">
                  <c:v> Contribuciones sociales efectivas de los empleadores </c:v>
                </c:pt>
                <c:pt idx="3">
                  <c:v> Otras transferencias corrientes </c:v>
                </c:pt>
                <c:pt idx="4">
                  <c:v> Otros ingresos propios </c:v>
                </c:pt>
              </c:strCache>
            </c:strRef>
          </c:cat>
          <c:val>
            <c:numRef>
              <c:f>'2.2_FINANC TIPO INGR'!$C$60:$G$60</c:f>
              <c:numCache>
                <c:formatCode>0.0%</c:formatCode>
                <c:ptCount val="5"/>
                <c:pt idx="0">
                  <c:v>6.7385014946784077E-3</c:v>
                </c:pt>
                <c:pt idx="1">
                  <c:v>0.92807773300430851</c:v>
                </c:pt>
                <c:pt idx="2">
                  <c:v>0</c:v>
                </c:pt>
                <c:pt idx="3">
                  <c:v>0.26539857502577446</c:v>
                </c:pt>
                <c:pt idx="4">
                  <c:v>5.8949458595761845E-4</c:v>
                </c:pt>
              </c:numCache>
            </c:numRef>
          </c:val>
          <c:extLst xmlns:c16r2="http://schemas.microsoft.com/office/drawing/2015/06/chart">
            <c:ext xmlns:c16="http://schemas.microsoft.com/office/drawing/2014/chart" uri="{C3380CC4-5D6E-409C-BE32-E72D297353CC}">
              <c16:uniqueId val="{00000016-26A9-4811-90CB-4544EA1DAAFD}"/>
            </c:ext>
          </c:extLst>
        </c:ser>
        <c:ser>
          <c:idx val="0"/>
          <c:order val="5"/>
          <c:tx>
            <c:strRef>
              <c:f>'2.2_FINANC TIPO INGR'!$B$61</c:f>
              <c:strCache>
                <c:ptCount val="1"/>
                <c:pt idx="0">
                  <c:v>Gobierno local</c:v>
                </c:pt>
              </c:strCache>
            </c:strRef>
          </c:tx>
          <c:spPr>
            <a:solidFill>
              <a:srgbClr val="FFD1D1"/>
            </a:solidFill>
            <a:ln w="9525" cap="flat" cmpd="sng" algn="ctr">
              <a:solidFill>
                <a:srgbClr val="FF9999"/>
              </a:solidFill>
              <a:prstDash val="solid"/>
              <a:round/>
            </a:ln>
            <a:effectLst>
              <a:outerShdw blurRad="40000" dist="20000" dir="5400000" rotWithShape="0">
                <a:srgbClr val="000000">
                  <a:alpha val="38000"/>
                </a:srgbClr>
              </a:outerShdw>
            </a:effectLst>
          </c:spPr>
          <c:invertIfNegative val="0"/>
          <c:dLbls>
            <c:dLbl>
              <c:idx val="0"/>
              <c:delete val="1"/>
              <c:extLst xmlns:c16r2="http://schemas.microsoft.com/office/drawing/2015/06/chart">
                <c:ext xmlns:c16="http://schemas.microsoft.com/office/drawing/2014/chart" uri="{C3380CC4-5D6E-409C-BE32-E72D297353CC}">
                  <c16:uniqueId val="{00000017-26A9-4811-90CB-4544EA1DAAFD}"/>
                </c:ext>
                <c:ext xmlns:c15="http://schemas.microsoft.com/office/drawing/2012/chart" uri="{CE6537A1-D6FC-4f65-9D91-7224C49458BB}"/>
              </c:extLst>
            </c:dLbl>
            <c:dLbl>
              <c:idx val="1"/>
              <c:layout>
                <c:manualLayout>
                  <c:x val="1.8702288390128472E-2"/>
                  <c:y val="-1.7574829246522441E-2"/>
                </c:manualLayout>
              </c:layout>
              <c:dLblPos val="ct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8-26A9-4811-90CB-4544EA1DAAFD}"/>
                </c:ext>
                <c:ext xmlns:c15="http://schemas.microsoft.com/office/drawing/2012/chart" uri="{CE6537A1-D6FC-4f65-9D91-7224C49458BB}">
                  <c15:layout/>
                </c:ext>
              </c:extLst>
            </c:dLbl>
            <c:dLbl>
              <c:idx val="3"/>
              <c:delete val="1"/>
              <c:extLst xmlns:c16r2="http://schemas.microsoft.com/office/drawing/2015/06/chart">
                <c:ext xmlns:c16="http://schemas.microsoft.com/office/drawing/2014/chart" uri="{C3380CC4-5D6E-409C-BE32-E72D297353CC}">
                  <c16:uniqueId val="{00000019-26A9-4811-90CB-4544EA1DAAF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B6B6B"/>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shade val="95000"/>
                          <a:satMod val="105000"/>
                        </a:schemeClr>
                      </a:solidFill>
                      <a:prstDash val="solid"/>
                      <a:round/>
                    </a:ln>
                    <a:effectLst/>
                  </c:spPr>
                </c15:leaderLines>
              </c:ext>
            </c:extLst>
          </c:dLbls>
          <c:cat>
            <c:strRef>
              <c:f>'2.2_FINANC TIPO INGR'!$C$54:$G$54</c:f>
              <c:strCache>
                <c:ptCount val="5"/>
                <c:pt idx="0">
                  <c:v> Financiamiento de los hogares </c:v>
                </c:pt>
                <c:pt idx="1">
                  <c:v> Transferencia corriente del gobierno general </c:v>
                </c:pt>
                <c:pt idx="2">
                  <c:v> Contribuciones sociales efectivas de los empleadores </c:v>
                </c:pt>
                <c:pt idx="3">
                  <c:v> Otras transferencias corrientes </c:v>
                </c:pt>
                <c:pt idx="4">
                  <c:v> Otros ingresos propios </c:v>
                </c:pt>
              </c:strCache>
            </c:strRef>
          </c:cat>
          <c:val>
            <c:numRef>
              <c:f>'2.2_FINANC TIPO INGR'!$C$61:$G$61</c:f>
              <c:numCache>
                <c:formatCode>0.0%</c:formatCode>
                <c:ptCount val="5"/>
                <c:pt idx="0">
                  <c:v>1.1411737696761092E-3</c:v>
                </c:pt>
                <c:pt idx="1">
                  <c:v>2.0911502649517424E-2</c:v>
                </c:pt>
                <c:pt idx="2">
                  <c:v>0</c:v>
                </c:pt>
                <c:pt idx="3">
                  <c:v>1.5713809372329131E-4</c:v>
                </c:pt>
                <c:pt idx="4">
                  <c:v>0</c:v>
                </c:pt>
              </c:numCache>
            </c:numRef>
          </c:val>
          <c:extLst xmlns:c16r2="http://schemas.microsoft.com/office/drawing/2015/06/chart">
            <c:ext xmlns:c16="http://schemas.microsoft.com/office/drawing/2014/chart" uri="{C3380CC4-5D6E-409C-BE32-E72D297353CC}">
              <c16:uniqueId val="{0000001A-26A9-4811-90CB-4544EA1DAAFD}"/>
            </c:ext>
          </c:extLst>
        </c:ser>
        <c:ser>
          <c:idx val="4"/>
          <c:order val="6"/>
          <c:tx>
            <c:strRef>
              <c:f>'2.2_FINANC TIPO INGR'!$B$62</c:f>
              <c:strCache>
                <c:ptCount val="1"/>
                <c:pt idx="0">
                  <c:v>Fondos de seguridad social</c:v>
                </c:pt>
              </c:strCache>
            </c:strRef>
          </c:tx>
          <c:spPr>
            <a:solidFill>
              <a:schemeClr val="accent3">
                <a:lumMod val="40000"/>
                <a:lumOff val="60000"/>
              </a:schemeClr>
            </a:solidFill>
            <a:ln w="9525" cap="flat" cmpd="sng" algn="ctr">
              <a:solidFill>
                <a:schemeClr val="accent3"/>
              </a:solidFill>
              <a:prstDash val="solid"/>
              <a:round/>
            </a:ln>
            <a:effectLst>
              <a:outerShdw blurRad="40000" dist="20000" dir="5400000" rotWithShape="0">
                <a:srgbClr val="000000">
                  <a:alpha val="38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B6B6B"/>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shade val="95000"/>
                          <a:satMod val="105000"/>
                        </a:schemeClr>
                      </a:solidFill>
                      <a:prstDash val="solid"/>
                      <a:round/>
                    </a:ln>
                    <a:effectLst/>
                  </c:spPr>
                </c15:leaderLines>
              </c:ext>
            </c:extLst>
          </c:dLbls>
          <c:cat>
            <c:strRef>
              <c:f>'2.2_FINANC TIPO INGR'!$C$54:$G$54</c:f>
              <c:strCache>
                <c:ptCount val="5"/>
                <c:pt idx="0">
                  <c:v> Financiamiento de los hogares </c:v>
                </c:pt>
                <c:pt idx="1">
                  <c:v> Transferencia corriente del gobierno general </c:v>
                </c:pt>
                <c:pt idx="2">
                  <c:v> Contribuciones sociales efectivas de los empleadores </c:v>
                </c:pt>
                <c:pt idx="3">
                  <c:v> Otras transferencias corrientes </c:v>
                </c:pt>
                <c:pt idx="4">
                  <c:v> Otros ingresos propios </c:v>
                </c:pt>
              </c:strCache>
            </c:strRef>
          </c:cat>
          <c:val>
            <c:numRef>
              <c:f>'2.2_FINANC TIPO INGR'!$C$62:$G$62</c:f>
              <c:numCache>
                <c:formatCode>0.0%</c:formatCode>
                <c:ptCount val="5"/>
                <c:pt idx="0">
                  <c:v>7.1801258592139576E-5</c:v>
                </c:pt>
                <c:pt idx="1">
                  <c:v>5.1010764346174048E-2</c:v>
                </c:pt>
                <c:pt idx="2">
                  <c:v>1</c:v>
                </c:pt>
                <c:pt idx="3">
                  <c:v>5.8187086314805091E-2</c:v>
                </c:pt>
                <c:pt idx="4">
                  <c:v>0.21170612143588471</c:v>
                </c:pt>
              </c:numCache>
            </c:numRef>
          </c:val>
          <c:extLst xmlns:c16r2="http://schemas.microsoft.com/office/drawing/2015/06/chart">
            <c:ext xmlns:c16="http://schemas.microsoft.com/office/drawing/2014/chart" uri="{C3380CC4-5D6E-409C-BE32-E72D297353CC}">
              <c16:uniqueId val="{00000001-C08B-4DAB-80F6-2243F76E10ED}"/>
            </c:ext>
          </c:extLst>
        </c:ser>
        <c:dLbls>
          <c:dLblPos val="ctr"/>
          <c:showLegendKey val="0"/>
          <c:showVal val="1"/>
          <c:showCatName val="0"/>
          <c:showSerName val="0"/>
          <c:showPercent val="0"/>
          <c:showBubbleSize val="0"/>
        </c:dLbls>
        <c:gapWidth val="95"/>
        <c:overlap val="100"/>
        <c:axId val="-140901072"/>
        <c:axId val="-140904880"/>
      </c:barChart>
      <c:valAx>
        <c:axId val="-140904880"/>
        <c:scaling>
          <c:orientation val="minMax"/>
        </c:scaling>
        <c:delete val="1"/>
        <c:axPos val="b"/>
        <c:numFmt formatCode="0%" sourceLinked="1"/>
        <c:majorTickMark val="out"/>
        <c:minorTickMark val="none"/>
        <c:tickLblPos val="nextTo"/>
        <c:crossAx val="-140901072"/>
        <c:crosses val="autoZero"/>
        <c:crossBetween val="between"/>
      </c:valAx>
      <c:catAx>
        <c:axId val="-140901072"/>
        <c:scaling>
          <c:orientation val="minMax"/>
        </c:scaling>
        <c:delete val="0"/>
        <c:axPos val="l"/>
        <c:numFmt formatCode="General" sourceLinked="1"/>
        <c:majorTickMark val="none"/>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100" b="0" i="0" u="none" strike="noStrike" kern="1200" baseline="0">
                <a:solidFill>
                  <a:srgbClr val="6B6B6B"/>
                </a:solidFill>
                <a:latin typeface="Century Gothic" panose="020B0502020202020204" pitchFamily="34" charset="0"/>
                <a:ea typeface="+mn-ea"/>
                <a:cs typeface="+mn-cs"/>
              </a:defRPr>
            </a:pPr>
            <a:endParaRPr lang="es-EC"/>
          </a:p>
        </c:txPr>
        <c:crossAx val="-140904880"/>
        <c:crosses val="autoZero"/>
        <c:auto val="1"/>
        <c:lblAlgn val="ctr"/>
        <c:lblOffset val="100"/>
        <c:noMultiLvlLbl val="0"/>
      </c:catAx>
      <c:spPr>
        <a:solidFill>
          <a:schemeClr val="bg1"/>
        </a:solidFill>
        <a:ln>
          <a:noFill/>
        </a:ln>
        <a:effectLst/>
      </c:spPr>
    </c:plotArea>
    <c:legend>
      <c:legendPos val="r"/>
      <c:layout>
        <c:manualLayout>
          <c:xMode val="edge"/>
          <c:yMode val="edge"/>
          <c:x val="0.76341563111597976"/>
          <c:y val="0.21018700068067867"/>
          <c:w val="0.20598694829229083"/>
          <c:h val="0.28827111977232028"/>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6B6B6B"/>
              </a:solidFill>
              <a:latin typeface="Century Gothic" panose="020B0502020202020204" pitchFamily="34" charset="0"/>
              <a:ea typeface="+mn-ea"/>
              <a:cs typeface="+mn-cs"/>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prstDash val="dash"/>
      <a:round/>
    </a:ln>
    <a:effectLst/>
  </c:spPr>
  <c:txPr>
    <a:bodyPr/>
    <a:lstStyle/>
    <a:p>
      <a:pPr>
        <a:defRPr sz="1100">
          <a:solidFill>
            <a:srgbClr val="6B6B6B"/>
          </a:solidFill>
          <a:latin typeface="Century Gothic" panose="020B0502020202020204" pitchFamily="34" charset="0"/>
        </a:defRPr>
      </a:pPr>
      <a:endParaRPr lang="es-EC"/>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554670722977831E-2"/>
          <c:y val="5.2774890587226495E-2"/>
          <c:w val="0.87615336435218338"/>
          <c:h val="0.69980196596778987"/>
        </c:manualLayout>
      </c:layout>
      <c:barChart>
        <c:barDir val="col"/>
        <c:grouping val="stacked"/>
        <c:varyColors val="0"/>
        <c:ser>
          <c:idx val="0"/>
          <c:order val="0"/>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DD1A-4159-BF21-0F0DDAEFF5FF}"/>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ser>
          <c:idx val="1"/>
          <c:order val="1"/>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val>
            <c:numRef>
              <c:f>'13GCF-PIB'!#REF!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1-DD1A-4159-BF21-0F0DDAEFF5FF}"/>
            </c:ext>
            <c:ext xmlns:c15="http://schemas.microsoft.com/office/drawing/2012/chart" uri="{02D57815-91ED-43cb-92C2-25804820EDAC}">
              <c15:filteredSeriesTitle>
                <c15:tx>
                  <c:strRef>
                    <c:extLst xmlns:c16r2="http://schemas.microsoft.com/office/drawing/2015/06/chart" xmlns:c16="http://schemas.microsoft.com/office/drawing/2014/chart">
                      <c:ext uri="{02D57815-91ED-43cb-92C2-25804820EDAC}">
                        <c15:formulaRef>
                          <c15:sqref>'13GCF-PIB'!#REF!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'13GCF-PIB'!#REF!</c15:sqref>
                        </c15:formulaRef>
                      </c:ext>
                    </c:extLst>
                  </c:multiLvlStrRef>
                </c15:cat>
              </c15:filteredCategoryTitle>
            </c:ext>
          </c:extLst>
        </c:ser>
        <c:dLbls>
          <c:showLegendKey val="0"/>
          <c:showVal val="0"/>
          <c:showCatName val="0"/>
          <c:showSerName val="0"/>
          <c:showPercent val="0"/>
          <c:showBubbleSize val="0"/>
        </c:dLbls>
        <c:gapWidth val="150"/>
        <c:overlap val="100"/>
        <c:axId val="-140904336"/>
        <c:axId val="-140899440"/>
      </c:barChart>
      <c:catAx>
        <c:axId val="-140904336"/>
        <c:scaling>
          <c:orientation val="minMax"/>
        </c:scaling>
        <c:delete val="0"/>
        <c:axPos val="b"/>
        <c:numFmt formatCode="General" sourceLinked="1"/>
        <c:majorTickMark val="out"/>
        <c:minorTickMark val="none"/>
        <c:tickLblPos val="nextTo"/>
        <c:crossAx val="-140899440"/>
        <c:crosses val="autoZero"/>
        <c:auto val="1"/>
        <c:lblAlgn val="ctr"/>
        <c:lblOffset val="100"/>
        <c:noMultiLvlLbl val="0"/>
      </c:catAx>
      <c:valAx>
        <c:axId val="-140899440"/>
        <c:scaling>
          <c:orientation val="minMax"/>
        </c:scaling>
        <c:delete val="0"/>
        <c:axPos val="l"/>
        <c:numFmt formatCode="General" sourceLinked="1"/>
        <c:majorTickMark val="out"/>
        <c:minorTickMark val="none"/>
        <c:tickLblPos val="nextTo"/>
        <c:crossAx val="-140904336"/>
        <c:crosses val="autoZero"/>
        <c:crossBetween val="between"/>
      </c:valAx>
    </c:plotArea>
    <c:legend>
      <c:legendPos val="r"/>
      <c:layout>
        <c:manualLayout>
          <c:xMode val="edge"/>
          <c:yMode val="edge"/>
          <c:x val="7.4450459317585316E-2"/>
          <c:y val="0.82719730685838189"/>
          <c:w val="0.88388287401574794"/>
          <c:h val="0.15843927117805925"/>
        </c:manualLayout>
      </c:layout>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454654076184998"/>
          <c:y val="8.8188960387134974E-2"/>
          <c:w val="0.27896072259567811"/>
          <c:h val="0.76413061453032638"/>
        </c:manualLayout>
      </c:layout>
      <c:pieChart>
        <c:varyColors val="1"/>
        <c:ser>
          <c:idx val="0"/>
          <c:order val="0"/>
          <c:dLbls>
            <c:numFmt formatCode="0.00%" sourceLinked="0"/>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'14GCFHE-GCFHT'!#¡REF!</c:f>
              <c:numCache>
                <c:formatCode>General</c:formatCode>
                <c:ptCount val="1"/>
                <c:pt idx="0">
                  <c:v>1</c:v>
                </c:pt>
              </c:numCache>
            </c:numRef>
          </c:val>
          <c:extLst xmlns:c16r2="http://schemas.microsoft.com/office/drawing/2015/06/chart">
            <c:ext xmlns:c16="http://schemas.microsoft.com/office/drawing/2014/chart" uri="{C3380CC4-5D6E-409C-BE32-E72D297353CC}">
              <c16:uniqueId val="{00000000-F930-4EF7-B056-B26A2F5FFFA8}"/>
            </c:ext>
            <c:ext xmlns:c15="http://schemas.microsoft.com/office/drawing/2012/chart" uri="{02D57815-91ED-43cb-92C2-25804820EDAC}">
              <c15:filteredCategoryTitle>
                <c15:cat>
                  <c:multiLvlStrRef>
                    <c:extLst xmlns:c16r2="http://schemas.microsoft.com/office/drawing/2015/06/chart" xmlns:c16="http://schemas.microsoft.com/office/drawing/2014/chart">
                      <c:ext uri="{02D57815-91ED-43cb-92C2-25804820EDAC}">
                        <c15:formulaRef>
                          <c15:sqref>'14GCFHE-GCFHT'!#¡REF!</c15:sqref>
                        </c15:formulaRef>
                      </c:ext>
                    </c:extLst>
                  </c:multiLvlStrRef>
                </c15:cat>
              </c15:filteredCategoryTitle>
            </c:ext>
          </c:extLst>
        </c:ser>
        <c:dLbls>
          <c:showLegendKey val="0"/>
          <c:showVal val="0"/>
          <c:showCatName val="0"/>
          <c:showSerName val="0"/>
          <c:showPercent val="1"/>
          <c:showBubbleSize val="0"/>
          <c:showLeaderLines val="1"/>
        </c:dLbls>
        <c:firstSliceAng val="0"/>
      </c:pieChart>
    </c:plotArea>
    <c:legend>
      <c:legendPos val="t"/>
      <c:layout>
        <c:manualLayout>
          <c:xMode val="edge"/>
          <c:yMode val="edge"/>
          <c:x val="0.12157189052503367"/>
          <c:y val="0.86586052233046884"/>
          <c:w val="0.77535125259405646"/>
          <c:h val="8.3283408667598924E-2"/>
        </c:manualLayout>
      </c:layout>
      <c:overlay val="0"/>
    </c:legend>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withinLinear" id="14">
  <a:schemeClr val="accent1"/>
</cs:colorStyle>
</file>

<file path=xl/charts/colors26.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 id="16">
  <a:schemeClr val="accent3"/>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0.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26.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116">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1">
      <a:schemeClr val="lt1"/>
    </cs:lnRef>
    <cs:fillRef idx="1">
      <cs:styleClr val="auto"/>
    </cs:fillRef>
    <cs:effectRef idx="1">
      <a:schemeClr val="dk1"/>
    </cs:effectRef>
    <cs:fontRef idx="minor">
      <a:schemeClr val="tx1"/>
    </cs:fontRef>
    <cs:spPr>
      <a:ln>
        <a:round/>
      </a:ln>
    </cs:spPr>
  </cs:dataPoint>
  <cs:dataPoint3D>
    <cs:lnRef idx="1">
      <a:schemeClr val="lt1"/>
    </cs:lnRef>
    <cs:fillRef idx="1">
      <cs:styleClr val="auto"/>
    </cs:fillRef>
    <cs:effectRef idx="1">
      <a:schemeClr val="dk1"/>
    </cs:effectRef>
    <cs:fontRef idx="minor">
      <a:schemeClr val="tx1"/>
    </cs:fontRef>
    <cs:spPr>
      <a:ln>
        <a:round/>
      </a:ln>
    </cs:spPr>
  </cs:dataPoint3D>
  <cs:dataPointLine>
    <cs:lnRef idx="1">
      <cs:styleClr val="auto"/>
    </cs:lnRef>
    <cs:lineWidthScale>5</cs:lineWidthScale>
    <cs:fillRef idx="0"/>
    <cs:effectRef idx="0"/>
    <cs:fontRef idx="minor">
      <a:schemeClr val="tx1"/>
    </cs:fontRef>
    <cs:spPr>
      <a:ln cap="rnd">
        <a:round/>
      </a:ln>
    </cs:spPr>
  </cs:dataPointLine>
  <cs:dataPointMarker>
    <cs:lnRef idx="1">
      <cs:styleClr val="auto"/>
    </cs:lnRef>
    <cs:fillRef idx="1">
      <cs:styleClr val="auto"/>
    </cs:fillRef>
    <cs:effectRef idx="1">
      <a:schemeClr val="dk1"/>
    </cs:effectRef>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mods="ignoreCSTransforms">
      <cs:styleClr val="0">
        <a:shade val="25000"/>
      </cs:styleClr>
    </cs:fillRef>
    <cs:effectRef idx="1">
      <a:schemeClr val="dk1"/>
    </cs:effectRef>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mods="ignoreCSTransforms">
      <cs:styleClr val="0">
        <a:tint val="25000"/>
      </cs:styleClr>
    </cs:fillRef>
    <cs:effectRef idx="1">
      <a:schemeClr val="dk1"/>
    </cs:effectRef>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3" Type="http://schemas.openxmlformats.org/officeDocument/2006/relationships/chart" Target="../charts/chart17.xml"/><Relationship Id="rId2" Type="http://schemas.openxmlformats.org/officeDocument/2006/relationships/chart" Target="../charts/chart16.xml"/><Relationship Id="rId1" Type="http://schemas.openxmlformats.org/officeDocument/2006/relationships/image" Target="../media/image2.png"/><Relationship Id="rId6" Type="http://schemas.openxmlformats.org/officeDocument/2006/relationships/chart" Target="../charts/chart20.xml"/><Relationship Id="rId5" Type="http://schemas.openxmlformats.org/officeDocument/2006/relationships/chart" Target="../charts/chart19.xml"/><Relationship Id="rId4"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image" Target="../media/image2.png"/><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chart" Target="../charts/chart28.xml"/><Relationship Id="rId1" Type="http://schemas.openxmlformats.org/officeDocument/2006/relationships/image" Target="../media/image2.png"/><Relationship Id="rId6" Type="http://schemas.openxmlformats.org/officeDocument/2006/relationships/chart" Target="../charts/chart32.xml"/><Relationship Id="rId5" Type="http://schemas.openxmlformats.org/officeDocument/2006/relationships/chart" Target="../charts/chart31.xml"/><Relationship Id="rId4"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image" Target="../media/image2.png"/><Relationship Id="rId4" Type="http://schemas.openxmlformats.org/officeDocument/2006/relationships/chart" Target="../charts/chart35.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3" Type="http://schemas.openxmlformats.org/officeDocument/2006/relationships/chart" Target="../charts/chart39.xml"/><Relationship Id="rId2" Type="http://schemas.openxmlformats.org/officeDocument/2006/relationships/chart" Target="../charts/chart38.xml"/><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2" Type="http://schemas.openxmlformats.org/officeDocument/2006/relationships/chart" Target="../charts/chart40.xml"/><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3" Type="http://schemas.openxmlformats.org/officeDocument/2006/relationships/chart" Target="../charts/chart42.xml"/><Relationship Id="rId2" Type="http://schemas.openxmlformats.org/officeDocument/2006/relationships/chart" Target="../charts/chart41.xml"/><Relationship Id="rId1" Type="http://schemas.openxmlformats.org/officeDocument/2006/relationships/image" Target="../media/image2.png"/><Relationship Id="rId4" Type="http://schemas.openxmlformats.org/officeDocument/2006/relationships/chart" Target="../charts/chart43.xml"/></Relationships>
</file>

<file path=xl/drawings/_rels/drawing21.xml.rels><?xml version="1.0" encoding="UTF-8" standalone="yes"?>
<Relationships xmlns="http://schemas.openxmlformats.org/package/2006/relationships"><Relationship Id="rId8" Type="http://schemas.openxmlformats.org/officeDocument/2006/relationships/chart" Target="../charts/chart46.xml"/><Relationship Id="rId3" Type="http://schemas.openxmlformats.org/officeDocument/2006/relationships/image" Target="../media/image3.png"/><Relationship Id="rId7" Type="http://schemas.openxmlformats.org/officeDocument/2006/relationships/chart" Target="../charts/chart45.xml"/><Relationship Id="rId2" Type="http://schemas.openxmlformats.org/officeDocument/2006/relationships/chart" Target="../charts/chart44.xml"/><Relationship Id="rId1" Type="http://schemas.openxmlformats.org/officeDocument/2006/relationships/image" Target="../media/image2.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2.xml.rels><?xml version="1.0" encoding="UTF-8" standalone="yes"?>
<Relationships xmlns="http://schemas.openxmlformats.org/package/2006/relationships"><Relationship Id="rId3" Type="http://schemas.openxmlformats.org/officeDocument/2006/relationships/chart" Target="../charts/chart48.xml"/><Relationship Id="rId2" Type="http://schemas.openxmlformats.org/officeDocument/2006/relationships/chart" Target="../charts/chart47.xml"/><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chart" Target="../charts/chart49.xml"/><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image" Target="../media/image2.png"/><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image" Target="../media/image2.png"/><Relationship Id="rId4"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15</xdr:col>
      <xdr:colOff>6701116</xdr:colOff>
      <xdr:row>7</xdr:row>
      <xdr:rowOff>67235</xdr:rowOff>
    </xdr:from>
    <xdr:to>
      <xdr:col>15</xdr:col>
      <xdr:colOff>10499910</xdr:colOff>
      <xdr:row>27</xdr:row>
      <xdr:rowOff>84065</xdr:rowOff>
    </xdr:to>
    <xdr:pic>
      <xdr:nvPicPr>
        <xdr:cNvPr id="2" name="1 Imagen">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srcRect l="43068" t="24972" r="33589" b="33202"/>
        <a:stretch/>
      </xdr:blipFill>
      <xdr:spPr>
        <a:xfrm>
          <a:off x="23095322" y="1400735"/>
          <a:ext cx="3798794" cy="3826830"/>
        </a:xfrm>
        <a:prstGeom prst="rect">
          <a:avLst/>
        </a:prstGeom>
      </xdr:spPr>
    </xdr:pic>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2060" name="Text Box 1036" hidden="1">
          <a:extLst>
            <a:ext uri="{FF2B5EF4-FFF2-40B4-BE49-F238E27FC236}">
              <a16:creationId xmlns:a16="http://schemas.microsoft.com/office/drawing/2014/main" xmlns="" id="{00000000-0008-0000-0000-00000C08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2061" name="Text Box 1037" hidden="1">
          <a:extLst>
            <a:ext uri="{FF2B5EF4-FFF2-40B4-BE49-F238E27FC236}">
              <a16:creationId xmlns:a16="http://schemas.microsoft.com/office/drawing/2014/main" xmlns="" id="{00000000-0008-0000-0000-00000D08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2064" name="Text Box 1040" hidden="1">
          <a:extLst>
            <a:ext uri="{FF2B5EF4-FFF2-40B4-BE49-F238E27FC236}">
              <a16:creationId xmlns:a16="http://schemas.microsoft.com/office/drawing/2014/main" xmlns="" id="{00000000-0008-0000-0000-00001008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2065" name="Text Box 1041" hidden="1">
          <a:extLst>
            <a:ext uri="{FF2B5EF4-FFF2-40B4-BE49-F238E27FC236}">
              <a16:creationId xmlns:a16="http://schemas.microsoft.com/office/drawing/2014/main" xmlns="" id="{00000000-0008-0000-0000-00001108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2066" name="Text Box 1042" hidden="1">
          <a:extLst>
            <a:ext uri="{FF2B5EF4-FFF2-40B4-BE49-F238E27FC236}">
              <a16:creationId xmlns:a16="http://schemas.microsoft.com/office/drawing/2014/main" xmlns="" id="{00000000-0008-0000-0000-00001208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2067" name="Text Box 1043" hidden="1">
          <a:extLst>
            <a:ext uri="{FF2B5EF4-FFF2-40B4-BE49-F238E27FC236}">
              <a16:creationId xmlns:a16="http://schemas.microsoft.com/office/drawing/2014/main" xmlns="" id="{00000000-0008-0000-0000-00001308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37" name="Text Box 13" hidden="1">
          <a:extLst>
            <a:ext uri="{FF2B5EF4-FFF2-40B4-BE49-F238E27FC236}">
              <a16:creationId xmlns:a16="http://schemas.microsoft.com/office/drawing/2014/main" xmlns="" id="{00000000-0008-0000-0000-00000D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36" name="Text Box 12" hidden="1">
          <a:extLst>
            <a:ext uri="{FF2B5EF4-FFF2-40B4-BE49-F238E27FC236}">
              <a16:creationId xmlns:a16="http://schemas.microsoft.com/office/drawing/2014/main" xmlns="" id="{00000000-0008-0000-0000-00000C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35" name="Text Box 11" hidden="1">
          <a:extLst>
            <a:ext uri="{FF2B5EF4-FFF2-40B4-BE49-F238E27FC236}">
              <a16:creationId xmlns:a16="http://schemas.microsoft.com/office/drawing/2014/main" xmlns="" id="{00000000-0008-0000-0000-00000B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34" name="Text Box 10" hidden="1">
          <a:extLst>
            <a:ext uri="{FF2B5EF4-FFF2-40B4-BE49-F238E27FC236}">
              <a16:creationId xmlns:a16="http://schemas.microsoft.com/office/drawing/2014/main" xmlns="" id="{00000000-0008-0000-0000-00000A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33" name="Text Box 9" hidden="1">
          <a:extLst>
            <a:ext uri="{FF2B5EF4-FFF2-40B4-BE49-F238E27FC236}">
              <a16:creationId xmlns:a16="http://schemas.microsoft.com/office/drawing/2014/main" xmlns="" id="{00000000-0008-0000-0000-000009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32" name="Text Box 8" hidden="1">
          <a:extLst>
            <a:ext uri="{FF2B5EF4-FFF2-40B4-BE49-F238E27FC236}">
              <a16:creationId xmlns:a16="http://schemas.microsoft.com/office/drawing/2014/main" xmlns="" id="{00000000-0008-0000-0000-000008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3" name="Text Box 13" hidden="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4" name="Text Box 12" hidden="1">
          <a:extLst>
            <a:ext uri="{FF2B5EF4-FFF2-40B4-BE49-F238E27FC236}">
              <a16:creationId xmlns:a16="http://schemas.microsoft.com/office/drawing/2014/main" xmlns="" id="{00000000-0008-0000-0000-000004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5" name="Text Box 11" hidden="1">
          <a:extLst>
            <a:ext uri="{FF2B5EF4-FFF2-40B4-BE49-F238E27FC236}">
              <a16:creationId xmlns:a16="http://schemas.microsoft.com/office/drawing/2014/main" xmlns="" id="{00000000-0008-0000-0000-000005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6" name="Text Box 10" hidden="1">
          <a:extLst>
            <a:ext uri="{FF2B5EF4-FFF2-40B4-BE49-F238E27FC236}">
              <a16:creationId xmlns:a16="http://schemas.microsoft.com/office/drawing/2014/main" xmlns="" id="{00000000-0008-0000-0000-000006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7" name="Text Box 9" hidden="1">
          <a:extLst>
            <a:ext uri="{FF2B5EF4-FFF2-40B4-BE49-F238E27FC236}">
              <a16:creationId xmlns:a16="http://schemas.microsoft.com/office/drawing/2014/main" xmlns="" id="{00000000-0008-0000-0000-000007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8" name="Text Box 8" hidden="1">
          <a:extLst>
            <a:ext uri="{FF2B5EF4-FFF2-40B4-BE49-F238E27FC236}">
              <a16:creationId xmlns:a16="http://schemas.microsoft.com/office/drawing/2014/main" xmlns="" id="{00000000-0008-0000-0000-000008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9" name="Text Box 13" hidden="1">
          <a:extLst>
            <a:ext uri="{FF2B5EF4-FFF2-40B4-BE49-F238E27FC236}">
              <a16:creationId xmlns:a16="http://schemas.microsoft.com/office/drawing/2014/main" xmlns="" id="{00000000-0008-0000-0000-000009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 name="Text Box 12" hidden="1">
          <a:extLst>
            <a:ext uri="{FF2B5EF4-FFF2-40B4-BE49-F238E27FC236}">
              <a16:creationId xmlns:a16="http://schemas.microsoft.com/office/drawing/2014/main" xmlns="" id="{00000000-0008-0000-0000-00000A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1" name="Text Box 11" hidden="1">
          <a:extLst>
            <a:ext uri="{FF2B5EF4-FFF2-40B4-BE49-F238E27FC236}">
              <a16:creationId xmlns:a16="http://schemas.microsoft.com/office/drawing/2014/main" xmlns="" id="{00000000-0008-0000-0000-00000B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2" name="Text Box 10" hidden="1">
          <a:extLst>
            <a:ext uri="{FF2B5EF4-FFF2-40B4-BE49-F238E27FC236}">
              <a16:creationId xmlns:a16="http://schemas.microsoft.com/office/drawing/2014/main" xmlns="" id="{00000000-0008-0000-0000-00000C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3" name="Text Box 9" hidden="1">
          <a:extLst>
            <a:ext uri="{FF2B5EF4-FFF2-40B4-BE49-F238E27FC236}">
              <a16:creationId xmlns:a16="http://schemas.microsoft.com/office/drawing/2014/main" xmlns="" id="{00000000-0008-0000-0000-00000D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4" name="Text Box 8" hidden="1">
          <a:extLst>
            <a:ext uri="{FF2B5EF4-FFF2-40B4-BE49-F238E27FC236}">
              <a16:creationId xmlns:a16="http://schemas.microsoft.com/office/drawing/2014/main" xmlns="" id="{00000000-0008-0000-0000-00000E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5" name="Text Box 13" hidden="1">
          <a:extLst>
            <a:ext uri="{FF2B5EF4-FFF2-40B4-BE49-F238E27FC236}">
              <a16:creationId xmlns:a16="http://schemas.microsoft.com/office/drawing/2014/main" xmlns="" id="{00000000-0008-0000-0000-00000F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6" name="Text Box 12" hidden="1">
          <a:extLst>
            <a:ext uri="{FF2B5EF4-FFF2-40B4-BE49-F238E27FC236}">
              <a16:creationId xmlns:a16="http://schemas.microsoft.com/office/drawing/2014/main" xmlns="" id="{00000000-0008-0000-0000-000010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7" name="Text Box 11" hidden="1">
          <a:extLst>
            <a:ext uri="{FF2B5EF4-FFF2-40B4-BE49-F238E27FC236}">
              <a16:creationId xmlns:a16="http://schemas.microsoft.com/office/drawing/2014/main" xmlns="" id="{00000000-0008-0000-0000-000011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8" name="Text Box 10" hidden="1">
          <a:extLst>
            <a:ext uri="{FF2B5EF4-FFF2-40B4-BE49-F238E27FC236}">
              <a16:creationId xmlns:a16="http://schemas.microsoft.com/office/drawing/2014/main" xmlns="" id="{00000000-0008-0000-0000-000012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9" name="Text Box 9" hidden="1">
          <a:extLst>
            <a:ext uri="{FF2B5EF4-FFF2-40B4-BE49-F238E27FC236}">
              <a16:creationId xmlns:a16="http://schemas.microsoft.com/office/drawing/2014/main" xmlns="" id="{00000000-0008-0000-0000-000013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20" name="Text Box 8" hidden="1">
          <a:extLst>
            <a:ext uri="{FF2B5EF4-FFF2-40B4-BE49-F238E27FC236}">
              <a16:creationId xmlns:a16="http://schemas.microsoft.com/office/drawing/2014/main" xmlns="" id="{00000000-0008-0000-0000-000014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21" name="Text Box 13" hidden="1">
          <a:extLst>
            <a:ext uri="{FF2B5EF4-FFF2-40B4-BE49-F238E27FC236}">
              <a16:creationId xmlns:a16="http://schemas.microsoft.com/office/drawing/2014/main" xmlns="" id="{00000000-0008-0000-0000-000015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22" name="Text Box 12" hidden="1">
          <a:extLst>
            <a:ext uri="{FF2B5EF4-FFF2-40B4-BE49-F238E27FC236}">
              <a16:creationId xmlns:a16="http://schemas.microsoft.com/office/drawing/2014/main" xmlns="" id="{00000000-0008-0000-0000-000016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23" name="Text Box 11" hidden="1">
          <a:extLst>
            <a:ext uri="{FF2B5EF4-FFF2-40B4-BE49-F238E27FC236}">
              <a16:creationId xmlns:a16="http://schemas.microsoft.com/office/drawing/2014/main" xmlns="" id="{00000000-0008-0000-0000-000017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24" name="Text Box 10" hidden="1">
          <a:extLst>
            <a:ext uri="{FF2B5EF4-FFF2-40B4-BE49-F238E27FC236}">
              <a16:creationId xmlns:a16="http://schemas.microsoft.com/office/drawing/2014/main" xmlns="" id="{00000000-0008-0000-0000-000018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25" name="Text Box 9" hidden="1">
          <a:extLst>
            <a:ext uri="{FF2B5EF4-FFF2-40B4-BE49-F238E27FC236}">
              <a16:creationId xmlns:a16="http://schemas.microsoft.com/office/drawing/2014/main" xmlns="" id="{00000000-0008-0000-0000-000019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26" name="Text Box 8" hidden="1">
          <a:extLst>
            <a:ext uri="{FF2B5EF4-FFF2-40B4-BE49-F238E27FC236}">
              <a16:creationId xmlns:a16="http://schemas.microsoft.com/office/drawing/2014/main" xmlns="" id="{00000000-0008-0000-0000-00001A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27" name="Text Box 13" hidden="1">
          <a:extLst>
            <a:ext uri="{FF2B5EF4-FFF2-40B4-BE49-F238E27FC236}">
              <a16:creationId xmlns:a16="http://schemas.microsoft.com/office/drawing/2014/main" xmlns="" id="{00000000-0008-0000-0000-00001B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28" name="Text Box 12" hidden="1">
          <a:extLst>
            <a:ext uri="{FF2B5EF4-FFF2-40B4-BE49-F238E27FC236}">
              <a16:creationId xmlns:a16="http://schemas.microsoft.com/office/drawing/2014/main" xmlns="" id="{00000000-0008-0000-0000-00001C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29" name="Text Box 11" hidden="1">
          <a:extLst>
            <a:ext uri="{FF2B5EF4-FFF2-40B4-BE49-F238E27FC236}">
              <a16:creationId xmlns:a16="http://schemas.microsoft.com/office/drawing/2014/main" xmlns="" id="{00000000-0008-0000-0000-00001D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30" name="Text Box 10" hidden="1">
          <a:extLst>
            <a:ext uri="{FF2B5EF4-FFF2-40B4-BE49-F238E27FC236}">
              <a16:creationId xmlns:a16="http://schemas.microsoft.com/office/drawing/2014/main" xmlns="" id="{00000000-0008-0000-0000-00001E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31" name="Text Box 9" hidden="1">
          <a:extLst>
            <a:ext uri="{FF2B5EF4-FFF2-40B4-BE49-F238E27FC236}">
              <a16:creationId xmlns:a16="http://schemas.microsoft.com/office/drawing/2014/main" xmlns="" id="{00000000-0008-0000-0000-00001F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32" name="Text Box 8" hidden="1">
          <a:extLst>
            <a:ext uri="{FF2B5EF4-FFF2-40B4-BE49-F238E27FC236}">
              <a16:creationId xmlns:a16="http://schemas.microsoft.com/office/drawing/2014/main" xmlns="" id="{00000000-0008-0000-0000-000020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33" name="Text Box 13" hidden="1">
          <a:extLst>
            <a:ext uri="{FF2B5EF4-FFF2-40B4-BE49-F238E27FC236}">
              <a16:creationId xmlns:a16="http://schemas.microsoft.com/office/drawing/2014/main" xmlns="" id="{00000000-0008-0000-0000-000021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34" name="Text Box 12" hidden="1">
          <a:extLst>
            <a:ext uri="{FF2B5EF4-FFF2-40B4-BE49-F238E27FC236}">
              <a16:creationId xmlns:a16="http://schemas.microsoft.com/office/drawing/2014/main" xmlns="" id="{00000000-0008-0000-0000-000022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35" name="Text Box 11" hidden="1">
          <a:extLst>
            <a:ext uri="{FF2B5EF4-FFF2-40B4-BE49-F238E27FC236}">
              <a16:creationId xmlns:a16="http://schemas.microsoft.com/office/drawing/2014/main" xmlns="" id="{00000000-0008-0000-0000-000023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36" name="Text Box 10" hidden="1">
          <a:extLst>
            <a:ext uri="{FF2B5EF4-FFF2-40B4-BE49-F238E27FC236}">
              <a16:creationId xmlns:a16="http://schemas.microsoft.com/office/drawing/2014/main" xmlns="" id="{00000000-0008-0000-0000-000024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37" name="Text Box 9" hidden="1">
          <a:extLst>
            <a:ext uri="{FF2B5EF4-FFF2-40B4-BE49-F238E27FC236}">
              <a16:creationId xmlns:a16="http://schemas.microsoft.com/office/drawing/2014/main" xmlns="" id="{00000000-0008-0000-0000-000025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38" name="Text Box 8" hidden="1">
          <a:extLst>
            <a:ext uri="{FF2B5EF4-FFF2-40B4-BE49-F238E27FC236}">
              <a16:creationId xmlns:a16="http://schemas.microsoft.com/office/drawing/2014/main" xmlns="" id="{00000000-0008-0000-0000-000026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39" name="Text Box 13" hidden="1">
          <a:extLst>
            <a:ext uri="{FF2B5EF4-FFF2-40B4-BE49-F238E27FC236}">
              <a16:creationId xmlns:a16="http://schemas.microsoft.com/office/drawing/2014/main" xmlns="" id="{00000000-0008-0000-0000-000027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40" name="Text Box 12" hidden="1">
          <a:extLst>
            <a:ext uri="{FF2B5EF4-FFF2-40B4-BE49-F238E27FC236}">
              <a16:creationId xmlns:a16="http://schemas.microsoft.com/office/drawing/2014/main" xmlns="" id="{00000000-0008-0000-0000-000028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41" name="Text Box 11" hidden="1">
          <a:extLst>
            <a:ext uri="{FF2B5EF4-FFF2-40B4-BE49-F238E27FC236}">
              <a16:creationId xmlns:a16="http://schemas.microsoft.com/office/drawing/2014/main" xmlns="" id="{00000000-0008-0000-0000-000029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42" name="Text Box 10" hidden="1">
          <a:extLst>
            <a:ext uri="{FF2B5EF4-FFF2-40B4-BE49-F238E27FC236}">
              <a16:creationId xmlns:a16="http://schemas.microsoft.com/office/drawing/2014/main" xmlns="" id="{00000000-0008-0000-0000-00002A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43" name="Text Box 9" hidden="1">
          <a:extLst>
            <a:ext uri="{FF2B5EF4-FFF2-40B4-BE49-F238E27FC236}">
              <a16:creationId xmlns:a16="http://schemas.microsoft.com/office/drawing/2014/main" xmlns="" id="{00000000-0008-0000-0000-00002B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44" name="Text Box 8" hidden="1">
          <a:extLst>
            <a:ext uri="{FF2B5EF4-FFF2-40B4-BE49-F238E27FC236}">
              <a16:creationId xmlns:a16="http://schemas.microsoft.com/office/drawing/2014/main" xmlns="" id="{00000000-0008-0000-0000-00002C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45" name="Text Box 13" hidden="1">
          <a:extLst>
            <a:ext uri="{FF2B5EF4-FFF2-40B4-BE49-F238E27FC236}">
              <a16:creationId xmlns:a16="http://schemas.microsoft.com/office/drawing/2014/main" xmlns="" id="{00000000-0008-0000-0000-00002D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46" name="Text Box 12" hidden="1">
          <a:extLst>
            <a:ext uri="{FF2B5EF4-FFF2-40B4-BE49-F238E27FC236}">
              <a16:creationId xmlns:a16="http://schemas.microsoft.com/office/drawing/2014/main" xmlns="" id="{00000000-0008-0000-0000-00002E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47" name="Text Box 11" hidden="1">
          <a:extLst>
            <a:ext uri="{FF2B5EF4-FFF2-40B4-BE49-F238E27FC236}">
              <a16:creationId xmlns:a16="http://schemas.microsoft.com/office/drawing/2014/main" xmlns="" id="{00000000-0008-0000-0000-00002F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48" name="Text Box 10" hidden="1">
          <a:extLst>
            <a:ext uri="{FF2B5EF4-FFF2-40B4-BE49-F238E27FC236}">
              <a16:creationId xmlns:a16="http://schemas.microsoft.com/office/drawing/2014/main" xmlns="" id="{00000000-0008-0000-0000-000030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49" name="Text Box 9" hidden="1">
          <a:extLst>
            <a:ext uri="{FF2B5EF4-FFF2-40B4-BE49-F238E27FC236}">
              <a16:creationId xmlns:a16="http://schemas.microsoft.com/office/drawing/2014/main" xmlns="" id="{00000000-0008-0000-0000-000031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50" name="Text Box 8" hidden="1">
          <a:extLst>
            <a:ext uri="{FF2B5EF4-FFF2-40B4-BE49-F238E27FC236}">
              <a16:creationId xmlns:a16="http://schemas.microsoft.com/office/drawing/2014/main" xmlns="" id="{00000000-0008-0000-0000-000032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51" name="Text Box 13" hidden="1">
          <a:extLst>
            <a:ext uri="{FF2B5EF4-FFF2-40B4-BE49-F238E27FC236}">
              <a16:creationId xmlns:a16="http://schemas.microsoft.com/office/drawing/2014/main" xmlns="" id="{00000000-0008-0000-0000-000033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52" name="Text Box 12" hidden="1">
          <a:extLst>
            <a:ext uri="{FF2B5EF4-FFF2-40B4-BE49-F238E27FC236}">
              <a16:creationId xmlns:a16="http://schemas.microsoft.com/office/drawing/2014/main" xmlns="" id="{00000000-0008-0000-0000-000034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53" name="Text Box 11" hidden="1">
          <a:extLst>
            <a:ext uri="{FF2B5EF4-FFF2-40B4-BE49-F238E27FC236}">
              <a16:creationId xmlns:a16="http://schemas.microsoft.com/office/drawing/2014/main" xmlns="" id="{00000000-0008-0000-0000-000035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54" name="Text Box 10" hidden="1">
          <a:extLst>
            <a:ext uri="{FF2B5EF4-FFF2-40B4-BE49-F238E27FC236}">
              <a16:creationId xmlns:a16="http://schemas.microsoft.com/office/drawing/2014/main" xmlns="" id="{00000000-0008-0000-0000-000036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55" name="Text Box 9" hidden="1">
          <a:extLst>
            <a:ext uri="{FF2B5EF4-FFF2-40B4-BE49-F238E27FC236}">
              <a16:creationId xmlns:a16="http://schemas.microsoft.com/office/drawing/2014/main" xmlns="" id="{00000000-0008-0000-0000-000037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56" name="Text Box 8" hidden="1">
          <a:extLst>
            <a:ext uri="{FF2B5EF4-FFF2-40B4-BE49-F238E27FC236}">
              <a16:creationId xmlns:a16="http://schemas.microsoft.com/office/drawing/2014/main" xmlns="" id="{00000000-0008-0000-0000-000038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57" name="Text Box 13" hidden="1">
          <a:extLst>
            <a:ext uri="{FF2B5EF4-FFF2-40B4-BE49-F238E27FC236}">
              <a16:creationId xmlns:a16="http://schemas.microsoft.com/office/drawing/2014/main" xmlns="" id="{00000000-0008-0000-0000-000039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58" name="Text Box 12" hidden="1">
          <a:extLst>
            <a:ext uri="{FF2B5EF4-FFF2-40B4-BE49-F238E27FC236}">
              <a16:creationId xmlns:a16="http://schemas.microsoft.com/office/drawing/2014/main" xmlns="" id="{00000000-0008-0000-0000-00003A00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59" name="Text Box 11" hidden="1">
          <a:extLst>
            <a:ext uri="{FF2B5EF4-FFF2-40B4-BE49-F238E27FC236}">
              <a16:creationId xmlns:a16="http://schemas.microsoft.com/office/drawing/2014/main" xmlns="" id="{00000000-0008-0000-0000-00003B00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60" name="Text Box 10" hidden="1">
          <a:extLst>
            <a:ext uri="{FF2B5EF4-FFF2-40B4-BE49-F238E27FC236}">
              <a16:creationId xmlns:a16="http://schemas.microsoft.com/office/drawing/2014/main" xmlns="" id="{00000000-0008-0000-0000-00003C00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61" name="Text Box 9" hidden="1">
          <a:extLst>
            <a:ext uri="{FF2B5EF4-FFF2-40B4-BE49-F238E27FC236}">
              <a16:creationId xmlns:a16="http://schemas.microsoft.com/office/drawing/2014/main" xmlns="" id="{00000000-0008-0000-0000-00003D00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62" name="Text Box 8" hidden="1">
          <a:extLst>
            <a:ext uri="{FF2B5EF4-FFF2-40B4-BE49-F238E27FC236}">
              <a16:creationId xmlns:a16="http://schemas.microsoft.com/office/drawing/2014/main" xmlns="" id="{00000000-0008-0000-0000-00003E00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63" name="Text Box 13" hidden="1">
          <a:extLst>
            <a:ext uri="{FF2B5EF4-FFF2-40B4-BE49-F238E27FC236}">
              <a16:creationId xmlns:a16="http://schemas.microsoft.com/office/drawing/2014/main" xmlns="" id="{00000000-0008-0000-0000-00003F00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24" name="Text Box 12" hidden="1">
          <a:extLst>
            <a:ext uri="{FF2B5EF4-FFF2-40B4-BE49-F238E27FC236}">
              <a16:creationId xmlns:a16="http://schemas.microsoft.com/office/drawing/2014/main" xmlns="" id="{00000000-0008-0000-0000-000000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25" name="Text Box 11" hidden="1">
          <a:extLst>
            <a:ext uri="{FF2B5EF4-FFF2-40B4-BE49-F238E27FC236}">
              <a16:creationId xmlns:a16="http://schemas.microsoft.com/office/drawing/2014/main" xmlns="" id="{00000000-0008-0000-0000-000001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26" name="Text Box 10" hidden="1">
          <a:extLst>
            <a:ext uri="{FF2B5EF4-FFF2-40B4-BE49-F238E27FC236}">
              <a16:creationId xmlns:a16="http://schemas.microsoft.com/office/drawing/2014/main" xmlns="" id="{00000000-0008-0000-0000-000002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27" name="Text Box 9" hidden="1">
          <a:extLst>
            <a:ext uri="{FF2B5EF4-FFF2-40B4-BE49-F238E27FC236}">
              <a16:creationId xmlns:a16="http://schemas.microsoft.com/office/drawing/2014/main" xmlns="" id="{00000000-0008-0000-0000-000003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28" name="Text Box 8" hidden="1">
          <a:extLst>
            <a:ext uri="{FF2B5EF4-FFF2-40B4-BE49-F238E27FC236}">
              <a16:creationId xmlns:a16="http://schemas.microsoft.com/office/drawing/2014/main" xmlns="" id="{00000000-0008-0000-0000-000004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29" name="Text Box 13" hidden="1">
          <a:extLst>
            <a:ext uri="{FF2B5EF4-FFF2-40B4-BE49-F238E27FC236}">
              <a16:creationId xmlns:a16="http://schemas.microsoft.com/office/drawing/2014/main" xmlns="" id="{00000000-0008-0000-0000-000005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30" name="Text Box 12" hidden="1">
          <a:extLst>
            <a:ext uri="{FF2B5EF4-FFF2-40B4-BE49-F238E27FC236}">
              <a16:creationId xmlns:a16="http://schemas.microsoft.com/office/drawing/2014/main" xmlns="" id="{00000000-0008-0000-0000-000006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31" name="Text Box 11" hidden="1">
          <a:extLst>
            <a:ext uri="{FF2B5EF4-FFF2-40B4-BE49-F238E27FC236}">
              <a16:creationId xmlns:a16="http://schemas.microsoft.com/office/drawing/2014/main" xmlns="" id="{00000000-0008-0000-0000-000007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38" name="Text Box 10" hidden="1">
          <a:extLst>
            <a:ext uri="{FF2B5EF4-FFF2-40B4-BE49-F238E27FC236}">
              <a16:creationId xmlns:a16="http://schemas.microsoft.com/office/drawing/2014/main" xmlns="" id="{00000000-0008-0000-0000-00000E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39" name="Text Box 9" hidden="1">
          <a:extLst>
            <a:ext uri="{FF2B5EF4-FFF2-40B4-BE49-F238E27FC236}">
              <a16:creationId xmlns:a16="http://schemas.microsoft.com/office/drawing/2014/main" xmlns="" id="{00000000-0008-0000-0000-00000F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40" name="Text Box 8" hidden="1">
          <a:extLst>
            <a:ext uri="{FF2B5EF4-FFF2-40B4-BE49-F238E27FC236}">
              <a16:creationId xmlns:a16="http://schemas.microsoft.com/office/drawing/2014/main" xmlns="" id="{00000000-0008-0000-0000-000010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41" name="Text Box 13" hidden="1">
          <a:extLst>
            <a:ext uri="{FF2B5EF4-FFF2-40B4-BE49-F238E27FC236}">
              <a16:creationId xmlns:a16="http://schemas.microsoft.com/office/drawing/2014/main" xmlns="" id="{00000000-0008-0000-0000-000011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42" name="Text Box 12" hidden="1">
          <a:extLst>
            <a:ext uri="{FF2B5EF4-FFF2-40B4-BE49-F238E27FC236}">
              <a16:creationId xmlns:a16="http://schemas.microsoft.com/office/drawing/2014/main" xmlns="" id="{00000000-0008-0000-0000-000012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43" name="Text Box 11" hidden="1">
          <a:extLst>
            <a:ext uri="{FF2B5EF4-FFF2-40B4-BE49-F238E27FC236}">
              <a16:creationId xmlns:a16="http://schemas.microsoft.com/office/drawing/2014/main" xmlns="" id="{00000000-0008-0000-0000-000013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44" name="Text Box 10" hidden="1">
          <a:extLst>
            <a:ext uri="{FF2B5EF4-FFF2-40B4-BE49-F238E27FC236}">
              <a16:creationId xmlns:a16="http://schemas.microsoft.com/office/drawing/2014/main" xmlns="" id="{00000000-0008-0000-0000-000014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45" name="Text Box 9" hidden="1">
          <a:extLst>
            <a:ext uri="{FF2B5EF4-FFF2-40B4-BE49-F238E27FC236}">
              <a16:creationId xmlns:a16="http://schemas.microsoft.com/office/drawing/2014/main" xmlns="" id="{00000000-0008-0000-0000-000015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46" name="Text Box 8" hidden="1">
          <a:extLst>
            <a:ext uri="{FF2B5EF4-FFF2-40B4-BE49-F238E27FC236}">
              <a16:creationId xmlns:a16="http://schemas.microsoft.com/office/drawing/2014/main" xmlns="" id="{00000000-0008-0000-0000-000016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47" name="Text Box 13" hidden="1">
          <a:extLst>
            <a:ext uri="{FF2B5EF4-FFF2-40B4-BE49-F238E27FC236}">
              <a16:creationId xmlns:a16="http://schemas.microsoft.com/office/drawing/2014/main" xmlns="" id="{00000000-0008-0000-0000-000017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48" name="Text Box 12" hidden="1">
          <a:extLst>
            <a:ext uri="{FF2B5EF4-FFF2-40B4-BE49-F238E27FC236}">
              <a16:creationId xmlns:a16="http://schemas.microsoft.com/office/drawing/2014/main" xmlns="" id="{00000000-0008-0000-0000-000018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49" name="Text Box 11" hidden="1">
          <a:extLst>
            <a:ext uri="{FF2B5EF4-FFF2-40B4-BE49-F238E27FC236}">
              <a16:creationId xmlns:a16="http://schemas.microsoft.com/office/drawing/2014/main" xmlns="" id="{00000000-0008-0000-0000-000019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50" name="Text Box 10" hidden="1">
          <a:extLst>
            <a:ext uri="{FF2B5EF4-FFF2-40B4-BE49-F238E27FC236}">
              <a16:creationId xmlns:a16="http://schemas.microsoft.com/office/drawing/2014/main" xmlns="" id="{00000000-0008-0000-0000-00001A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51" name="Text Box 9" hidden="1">
          <a:extLst>
            <a:ext uri="{FF2B5EF4-FFF2-40B4-BE49-F238E27FC236}">
              <a16:creationId xmlns:a16="http://schemas.microsoft.com/office/drawing/2014/main" xmlns="" id="{00000000-0008-0000-0000-00001B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52" name="Text Box 8" hidden="1">
          <a:extLst>
            <a:ext uri="{FF2B5EF4-FFF2-40B4-BE49-F238E27FC236}">
              <a16:creationId xmlns:a16="http://schemas.microsoft.com/office/drawing/2014/main" xmlns="" id="{00000000-0008-0000-0000-00001C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53" name="Text Box 13" hidden="1">
          <a:extLst>
            <a:ext uri="{FF2B5EF4-FFF2-40B4-BE49-F238E27FC236}">
              <a16:creationId xmlns:a16="http://schemas.microsoft.com/office/drawing/2014/main" xmlns="" id="{00000000-0008-0000-0000-00001D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54" name="Text Box 12" hidden="1">
          <a:extLst>
            <a:ext uri="{FF2B5EF4-FFF2-40B4-BE49-F238E27FC236}">
              <a16:creationId xmlns:a16="http://schemas.microsoft.com/office/drawing/2014/main" xmlns="" id="{00000000-0008-0000-0000-00001E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55" name="Text Box 11" hidden="1">
          <a:extLst>
            <a:ext uri="{FF2B5EF4-FFF2-40B4-BE49-F238E27FC236}">
              <a16:creationId xmlns:a16="http://schemas.microsoft.com/office/drawing/2014/main" xmlns="" id="{00000000-0008-0000-0000-00001F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56" name="Text Box 10" hidden="1">
          <a:extLst>
            <a:ext uri="{FF2B5EF4-FFF2-40B4-BE49-F238E27FC236}">
              <a16:creationId xmlns:a16="http://schemas.microsoft.com/office/drawing/2014/main" xmlns="" id="{00000000-0008-0000-0000-000020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57" name="Text Box 9" hidden="1">
          <a:extLst>
            <a:ext uri="{FF2B5EF4-FFF2-40B4-BE49-F238E27FC236}">
              <a16:creationId xmlns:a16="http://schemas.microsoft.com/office/drawing/2014/main" xmlns="" id="{00000000-0008-0000-0000-000021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58" name="Text Box 8" hidden="1">
          <a:extLst>
            <a:ext uri="{FF2B5EF4-FFF2-40B4-BE49-F238E27FC236}">
              <a16:creationId xmlns:a16="http://schemas.microsoft.com/office/drawing/2014/main" xmlns="" id="{00000000-0008-0000-0000-000022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59" name="Text Box 13" hidden="1">
          <a:extLst>
            <a:ext uri="{FF2B5EF4-FFF2-40B4-BE49-F238E27FC236}">
              <a16:creationId xmlns:a16="http://schemas.microsoft.com/office/drawing/2014/main" xmlns="" id="{00000000-0008-0000-0000-000023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60" name="Text Box 12" hidden="1">
          <a:extLst>
            <a:ext uri="{FF2B5EF4-FFF2-40B4-BE49-F238E27FC236}">
              <a16:creationId xmlns:a16="http://schemas.microsoft.com/office/drawing/2014/main" xmlns="" id="{00000000-0008-0000-0000-000024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61" name="Text Box 11" hidden="1">
          <a:extLst>
            <a:ext uri="{FF2B5EF4-FFF2-40B4-BE49-F238E27FC236}">
              <a16:creationId xmlns:a16="http://schemas.microsoft.com/office/drawing/2014/main" xmlns="" id="{00000000-0008-0000-0000-000025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62" name="Text Box 10" hidden="1">
          <a:extLst>
            <a:ext uri="{FF2B5EF4-FFF2-40B4-BE49-F238E27FC236}">
              <a16:creationId xmlns:a16="http://schemas.microsoft.com/office/drawing/2014/main" xmlns="" id="{00000000-0008-0000-0000-000026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63" name="Text Box 9" hidden="1">
          <a:extLst>
            <a:ext uri="{FF2B5EF4-FFF2-40B4-BE49-F238E27FC236}">
              <a16:creationId xmlns:a16="http://schemas.microsoft.com/office/drawing/2014/main" xmlns="" id="{00000000-0008-0000-0000-000027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64" name="Text Box 8" hidden="1">
          <a:extLst>
            <a:ext uri="{FF2B5EF4-FFF2-40B4-BE49-F238E27FC236}">
              <a16:creationId xmlns:a16="http://schemas.microsoft.com/office/drawing/2014/main" xmlns="" id="{00000000-0008-0000-0000-000028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65" name="Text Box 13" hidden="1">
          <a:extLst>
            <a:ext uri="{FF2B5EF4-FFF2-40B4-BE49-F238E27FC236}">
              <a16:creationId xmlns:a16="http://schemas.microsoft.com/office/drawing/2014/main" xmlns="" id="{00000000-0008-0000-0000-000029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66" name="Text Box 12" hidden="1">
          <a:extLst>
            <a:ext uri="{FF2B5EF4-FFF2-40B4-BE49-F238E27FC236}">
              <a16:creationId xmlns:a16="http://schemas.microsoft.com/office/drawing/2014/main" xmlns="" id="{00000000-0008-0000-0000-00002A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67" name="Text Box 11" hidden="1">
          <a:extLst>
            <a:ext uri="{FF2B5EF4-FFF2-40B4-BE49-F238E27FC236}">
              <a16:creationId xmlns:a16="http://schemas.microsoft.com/office/drawing/2014/main" xmlns="" id="{00000000-0008-0000-0000-00002B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68" name="Text Box 10" hidden="1">
          <a:extLst>
            <a:ext uri="{FF2B5EF4-FFF2-40B4-BE49-F238E27FC236}">
              <a16:creationId xmlns:a16="http://schemas.microsoft.com/office/drawing/2014/main" xmlns="" id="{00000000-0008-0000-0000-00002C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69" name="Text Box 9" hidden="1">
          <a:extLst>
            <a:ext uri="{FF2B5EF4-FFF2-40B4-BE49-F238E27FC236}">
              <a16:creationId xmlns:a16="http://schemas.microsoft.com/office/drawing/2014/main" xmlns="" id="{00000000-0008-0000-0000-00002D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70" name="Text Box 8" hidden="1">
          <a:extLst>
            <a:ext uri="{FF2B5EF4-FFF2-40B4-BE49-F238E27FC236}">
              <a16:creationId xmlns:a16="http://schemas.microsoft.com/office/drawing/2014/main" xmlns="" id="{00000000-0008-0000-0000-00002E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71" name="Text Box 13" hidden="1">
          <a:extLst>
            <a:ext uri="{FF2B5EF4-FFF2-40B4-BE49-F238E27FC236}">
              <a16:creationId xmlns:a16="http://schemas.microsoft.com/office/drawing/2014/main" xmlns="" id="{00000000-0008-0000-0000-00002F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72" name="Text Box 12" hidden="1">
          <a:extLst>
            <a:ext uri="{FF2B5EF4-FFF2-40B4-BE49-F238E27FC236}">
              <a16:creationId xmlns:a16="http://schemas.microsoft.com/office/drawing/2014/main" xmlns="" id="{00000000-0008-0000-0000-000030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73" name="Text Box 11" hidden="1">
          <a:extLst>
            <a:ext uri="{FF2B5EF4-FFF2-40B4-BE49-F238E27FC236}">
              <a16:creationId xmlns:a16="http://schemas.microsoft.com/office/drawing/2014/main" xmlns="" id="{00000000-0008-0000-0000-000031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74" name="Text Box 10" hidden="1">
          <a:extLst>
            <a:ext uri="{FF2B5EF4-FFF2-40B4-BE49-F238E27FC236}">
              <a16:creationId xmlns:a16="http://schemas.microsoft.com/office/drawing/2014/main" xmlns="" id="{00000000-0008-0000-0000-000032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75" name="Text Box 9" hidden="1">
          <a:extLst>
            <a:ext uri="{FF2B5EF4-FFF2-40B4-BE49-F238E27FC236}">
              <a16:creationId xmlns:a16="http://schemas.microsoft.com/office/drawing/2014/main" xmlns="" id="{00000000-0008-0000-0000-000033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76" name="Text Box 8" hidden="1">
          <a:extLst>
            <a:ext uri="{FF2B5EF4-FFF2-40B4-BE49-F238E27FC236}">
              <a16:creationId xmlns:a16="http://schemas.microsoft.com/office/drawing/2014/main" xmlns="" id="{00000000-0008-0000-0000-000034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77" name="Text Box 13" hidden="1">
          <a:extLst>
            <a:ext uri="{FF2B5EF4-FFF2-40B4-BE49-F238E27FC236}">
              <a16:creationId xmlns:a16="http://schemas.microsoft.com/office/drawing/2014/main" xmlns="" id="{00000000-0008-0000-0000-000035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78" name="Text Box 12" hidden="1">
          <a:extLst>
            <a:ext uri="{FF2B5EF4-FFF2-40B4-BE49-F238E27FC236}">
              <a16:creationId xmlns:a16="http://schemas.microsoft.com/office/drawing/2014/main" xmlns="" id="{00000000-0008-0000-0000-000036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79" name="Text Box 11" hidden="1">
          <a:extLst>
            <a:ext uri="{FF2B5EF4-FFF2-40B4-BE49-F238E27FC236}">
              <a16:creationId xmlns:a16="http://schemas.microsoft.com/office/drawing/2014/main" xmlns="" id="{00000000-0008-0000-0000-000037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80" name="Text Box 10" hidden="1">
          <a:extLst>
            <a:ext uri="{FF2B5EF4-FFF2-40B4-BE49-F238E27FC236}">
              <a16:creationId xmlns:a16="http://schemas.microsoft.com/office/drawing/2014/main" xmlns="" id="{00000000-0008-0000-0000-000038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81" name="Text Box 9" hidden="1">
          <a:extLst>
            <a:ext uri="{FF2B5EF4-FFF2-40B4-BE49-F238E27FC236}">
              <a16:creationId xmlns:a16="http://schemas.microsoft.com/office/drawing/2014/main" xmlns="" id="{00000000-0008-0000-0000-000039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1082" name="Text Box 8" hidden="1">
          <a:extLst>
            <a:ext uri="{FF2B5EF4-FFF2-40B4-BE49-F238E27FC236}">
              <a16:creationId xmlns:a16="http://schemas.microsoft.com/office/drawing/2014/main" xmlns="" id="{00000000-0008-0000-0000-00003A04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1083" name="Text Box 13" hidden="1">
          <a:extLst>
            <a:ext uri="{FF2B5EF4-FFF2-40B4-BE49-F238E27FC236}">
              <a16:creationId xmlns:a16="http://schemas.microsoft.com/office/drawing/2014/main" xmlns="" id="{00000000-0008-0000-0000-00003B04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1084" name="Text Box 12" hidden="1">
          <a:extLst>
            <a:ext uri="{FF2B5EF4-FFF2-40B4-BE49-F238E27FC236}">
              <a16:creationId xmlns:a16="http://schemas.microsoft.com/office/drawing/2014/main" xmlns="" id="{00000000-0008-0000-0000-00003C04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1085" name="Text Box 11" hidden="1">
          <a:extLst>
            <a:ext uri="{FF2B5EF4-FFF2-40B4-BE49-F238E27FC236}">
              <a16:creationId xmlns:a16="http://schemas.microsoft.com/office/drawing/2014/main" xmlns="" id="{00000000-0008-0000-0000-00003D04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1086" name="Text Box 10" hidden="1">
          <a:extLst>
            <a:ext uri="{FF2B5EF4-FFF2-40B4-BE49-F238E27FC236}">
              <a16:creationId xmlns:a16="http://schemas.microsoft.com/office/drawing/2014/main" xmlns="" id="{00000000-0008-0000-0000-00003E04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1087" name="Text Box 9" hidden="1">
          <a:extLst>
            <a:ext uri="{FF2B5EF4-FFF2-40B4-BE49-F238E27FC236}">
              <a16:creationId xmlns:a16="http://schemas.microsoft.com/office/drawing/2014/main" xmlns="" id="{00000000-0008-0000-0000-00003F04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2048" name="Text Box 8" hidden="1">
          <a:extLst>
            <a:ext uri="{FF2B5EF4-FFF2-40B4-BE49-F238E27FC236}">
              <a16:creationId xmlns:a16="http://schemas.microsoft.com/office/drawing/2014/main" xmlns="" id="{00000000-0008-0000-0000-00000008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2049" name="Text Box 13" hidden="1">
          <a:extLst>
            <a:ext uri="{FF2B5EF4-FFF2-40B4-BE49-F238E27FC236}">
              <a16:creationId xmlns:a16="http://schemas.microsoft.com/office/drawing/2014/main" xmlns="" id="{00000000-0008-0000-0000-000001080000}"/>
            </a:ext>
          </a:extLst>
        </xdr:cNvPr>
        <xdr:cNvSpPr txBox="1">
          <a:spLocks noChangeArrowheads="1"/>
        </xdr:cNvSpPr>
      </xdr:nvSpPr>
      <xdr:spPr bwMode="auto">
        <a:xfrm>
          <a:off x="5600700" y="18166080"/>
          <a:ext cx="1409700" cy="227076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2050" name="Text Box 12" hidden="1">
          <a:extLst>
            <a:ext uri="{FF2B5EF4-FFF2-40B4-BE49-F238E27FC236}">
              <a16:creationId xmlns:a16="http://schemas.microsoft.com/office/drawing/2014/main" xmlns="" id="{00000000-0008-0000-0000-000002080000}"/>
            </a:ext>
          </a:extLst>
        </xdr:cNvPr>
        <xdr:cNvSpPr txBox="1">
          <a:spLocks noChangeArrowheads="1"/>
        </xdr:cNvSpPr>
      </xdr:nvSpPr>
      <xdr:spPr bwMode="auto">
        <a:xfrm>
          <a:off x="5600700" y="18752820"/>
          <a:ext cx="1409700" cy="1866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2051" name="Text Box 11" hidden="1">
          <a:extLst>
            <a:ext uri="{FF2B5EF4-FFF2-40B4-BE49-F238E27FC236}">
              <a16:creationId xmlns:a16="http://schemas.microsoft.com/office/drawing/2014/main" xmlns="" id="{00000000-0008-0000-0000-000003080000}"/>
            </a:ext>
          </a:extLst>
        </xdr:cNvPr>
        <xdr:cNvSpPr txBox="1">
          <a:spLocks noChangeArrowheads="1"/>
        </xdr:cNvSpPr>
      </xdr:nvSpPr>
      <xdr:spPr bwMode="auto">
        <a:xfrm>
          <a:off x="5600700" y="17579340"/>
          <a:ext cx="1409700" cy="227076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2052" name="Text Box 10" hidden="1">
          <a:extLst>
            <a:ext uri="{FF2B5EF4-FFF2-40B4-BE49-F238E27FC236}">
              <a16:creationId xmlns:a16="http://schemas.microsoft.com/office/drawing/2014/main" xmlns="" id="{00000000-0008-0000-0000-000004080000}"/>
            </a:ext>
          </a:extLst>
        </xdr:cNvPr>
        <xdr:cNvSpPr txBox="1">
          <a:spLocks noChangeArrowheads="1"/>
        </xdr:cNvSpPr>
      </xdr:nvSpPr>
      <xdr:spPr bwMode="auto">
        <a:xfrm>
          <a:off x="5600700" y="19339560"/>
          <a:ext cx="1409700" cy="146304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2053" name="Text Box 9" hidden="1">
          <a:extLst>
            <a:ext uri="{FF2B5EF4-FFF2-40B4-BE49-F238E27FC236}">
              <a16:creationId xmlns:a16="http://schemas.microsoft.com/office/drawing/2014/main" xmlns="" id="{00000000-0008-0000-0000-000005080000}"/>
            </a:ext>
          </a:extLst>
        </xdr:cNvPr>
        <xdr:cNvSpPr txBox="1">
          <a:spLocks noChangeArrowheads="1"/>
        </xdr:cNvSpPr>
      </xdr:nvSpPr>
      <xdr:spPr bwMode="auto">
        <a:xfrm>
          <a:off x="5600700" y="19956780"/>
          <a:ext cx="1409700" cy="10287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2054" name="Text Box 8" hidden="1">
          <a:extLst>
            <a:ext uri="{FF2B5EF4-FFF2-40B4-BE49-F238E27FC236}">
              <a16:creationId xmlns:a16="http://schemas.microsoft.com/office/drawing/2014/main" xmlns="" id="{00000000-0008-0000-0000-000006080000}"/>
            </a:ext>
          </a:extLst>
        </xdr:cNvPr>
        <xdr:cNvSpPr txBox="1">
          <a:spLocks noChangeArrowheads="1"/>
        </xdr:cNvSpPr>
      </xdr:nvSpPr>
      <xdr:spPr bwMode="auto">
        <a:xfrm>
          <a:off x="5600700" y="20474940"/>
          <a:ext cx="1409700" cy="69342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2055" name="Text Box 13" hidden="1">
          <a:extLst>
            <a:ext uri="{FF2B5EF4-FFF2-40B4-BE49-F238E27FC236}">
              <a16:creationId xmlns:a16="http://schemas.microsoft.com/office/drawing/2014/main" xmlns="" id="{00000000-0008-0000-0000-00000708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2056" name="Text Box 12" hidden="1">
          <a:extLst>
            <a:ext uri="{FF2B5EF4-FFF2-40B4-BE49-F238E27FC236}">
              <a16:creationId xmlns:a16="http://schemas.microsoft.com/office/drawing/2014/main" xmlns="" id="{00000000-0008-0000-0000-00000808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2057" name="Text Box 11" hidden="1">
          <a:extLst>
            <a:ext uri="{FF2B5EF4-FFF2-40B4-BE49-F238E27FC236}">
              <a16:creationId xmlns:a16="http://schemas.microsoft.com/office/drawing/2014/main" xmlns="" id="{00000000-0008-0000-0000-00000908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2058" name="Text Box 10" hidden="1">
          <a:extLst>
            <a:ext uri="{FF2B5EF4-FFF2-40B4-BE49-F238E27FC236}">
              <a16:creationId xmlns:a16="http://schemas.microsoft.com/office/drawing/2014/main" xmlns="" id="{00000000-0008-0000-0000-00000A08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2059" name="Text Box 9" hidden="1">
          <a:extLst>
            <a:ext uri="{FF2B5EF4-FFF2-40B4-BE49-F238E27FC236}">
              <a16:creationId xmlns:a16="http://schemas.microsoft.com/office/drawing/2014/main" xmlns="" id="{00000000-0008-0000-0000-00000B08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2062" name="Text Box 8" hidden="1">
          <a:extLst>
            <a:ext uri="{FF2B5EF4-FFF2-40B4-BE49-F238E27FC236}">
              <a16:creationId xmlns:a16="http://schemas.microsoft.com/office/drawing/2014/main" xmlns="" id="{00000000-0008-0000-0000-00000E08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2063" name="Text Box 13" hidden="1">
          <a:extLst>
            <a:ext uri="{FF2B5EF4-FFF2-40B4-BE49-F238E27FC236}">
              <a16:creationId xmlns:a16="http://schemas.microsoft.com/office/drawing/2014/main" xmlns="" id="{00000000-0008-0000-0000-00000F080000}"/>
            </a:ext>
          </a:extLst>
        </xdr:cNvPr>
        <xdr:cNvSpPr txBox="1">
          <a:spLocks noChangeArrowheads="1"/>
        </xdr:cNvSpPr>
      </xdr:nvSpPr>
      <xdr:spPr bwMode="auto">
        <a:xfrm>
          <a:off x="5448300" y="187071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2068" name="Text Box 12" hidden="1">
          <a:extLst>
            <a:ext uri="{FF2B5EF4-FFF2-40B4-BE49-F238E27FC236}">
              <a16:creationId xmlns:a16="http://schemas.microsoft.com/office/drawing/2014/main" xmlns="" id="{00000000-0008-0000-0000-000014080000}"/>
            </a:ext>
          </a:extLst>
        </xdr:cNvPr>
        <xdr:cNvSpPr txBox="1">
          <a:spLocks noChangeArrowheads="1"/>
        </xdr:cNvSpPr>
      </xdr:nvSpPr>
      <xdr:spPr bwMode="auto">
        <a:xfrm>
          <a:off x="5448300" y="19316700"/>
          <a:ext cx="1409700" cy="19431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2069" name="Text Box 11" hidden="1">
          <a:extLst>
            <a:ext uri="{FF2B5EF4-FFF2-40B4-BE49-F238E27FC236}">
              <a16:creationId xmlns:a16="http://schemas.microsoft.com/office/drawing/2014/main" xmlns="" id="{00000000-0008-0000-0000-000015080000}"/>
            </a:ext>
          </a:extLst>
        </xdr:cNvPr>
        <xdr:cNvSpPr txBox="1">
          <a:spLocks noChangeArrowheads="1"/>
        </xdr:cNvSpPr>
      </xdr:nvSpPr>
      <xdr:spPr bwMode="auto">
        <a:xfrm>
          <a:off x="5448300" y="18097500"/>
          <a:ext cx="1409700" cy="2362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2070" name="Text Box 10" hidden="1">
          <a:extLst>
            <a:ext uri="{FF2B5EF4-FFF2-40B4-BE49-F238E27FC236}">
              <a16:creationId xmlns:a16="http://schemas.microsoft.com/office/drawing/2014/main" xmlns="" id="{00000000-0008-0000-0000-000016080000}"/>
            </a:ext>
          </a:extLst>
        </xdr:cNvPr>
        <xdr:cNvSpPr txBox="1">
          <a:spLocks noChangeArrowheads="1"/>
        </xdr:cNvSpPr>
      </xdr:nvSpPr>
      <xdr:spPr bwMode="auto">
        <a:xfrm>
          <a:off x="5448300" y="19926300"/>
          <a:ext cx="1409700" cy="1524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2071" name="Text Box 9" hidden="1">
          <a:extLst>
            <a:ext uri="{FF2B5EF4-FFF2-40B4-BE49-F238E27FC236}">
              <a16:creationId xmlns:a16="http://schemas.microsoft.com/office/drawing/2014/main" xmlns="" id="{00000000-0008-0000-0000-000017080000}"/>
            </a:ext>
          </a:extLst>
        </xdr:cNvPr>
        <xdr:cNvSpPr txBox="1">
          <a:spLocks noChangeArrowheads="1"/>
        </xdr:cNvSpPr>
      </xdr:nvSpPr>
      <xdr:spPr bwMode="auto">
        <a:xfrm>
          <a:off x="5448300" y="20574000"/>
          <a:ext cx="1409700" cy="10668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2072" name="Text Box 8" hidden="1">
          <a:extLst>
            <a:ext uri="{FF2B5EF4-FFF2-40B4-BE49-F238E27FC236}">
              <a16:creationId xmlns:a16="http://schemas.microsoft.com/office/drawing/2014/main" xmlns="" id="{00000000-0008-0000-0000-000018080000}"/>
            </a:ext>
          </a:extLst>
        </xdr:cNvPr>
        <xdr:cNvSpPr txBox="1">
          <a:spLocks noChangeArrowheads="1"/>
        </xdr:cNvSpPr>
      </xdr:nvSpPr>
      <xdr:spPr bwMode="auto">
        <a:xfrm>
          <a:off x="5448300" y="21107400"/>
          <a:ext cx="1409700" cy="7239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2073" name="Text Box 13" hidden="1">
          <a:extLst>
            <a:ext uri="{FF2B5EF4-FFF2-40B4-BE49-F238E27FC236}">
              <a16:creationId xmlns:a16="http://schemas.microsoft.com/office/drawing/2014/main" xmlns="" id="{7F163D8E-A220-415F-AAA5-5637C2894C88}"/>
            </a:ext>
          </a:extLst>
        </xdr:cNvPr>
        <xdr:cNvSpPr txBox="1">
          <a:spLocks noChangeArrowheads="1"/>
        </xdr:cNvSpPr>
      </xdr:nvSpPr>
      <xdr:spPr bwMode="auto">
        <a:xfrm>
          <a:off x="5448300" y="18707100"/>
          <a:ext cx="1409700" cy="2362200"/>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2074" name="Text Box 12" hidden="1">
          <a:extLst>
            <a:ext uri="{FF2B5EF4-FFF2-40B4-BE49-F238E27FC236}">
              <a16:creationId xmlns:a16="http://schemas.microsoft.com/office/drawing/2014/main" xmlns="" id="{D0C1E582-12E8-48CD-B7E7-DA18ED67777F}"/>
            </a:ext>
          </a:extLst>
        </xdr:cNvPr>
        <xdr:cNvSpPr txBox="1">
          <a:spLocks noChangeArrowheads="1"/>
        </xdr:cNvSpPr>
      </xdr:nvSpPr>
      <xdr:spPr bwMode="auto">
        <a:xfrm>
          <a:off x="5448300" y="19316700"/>
          <a:ext cx="1409700" cy="1943100"/>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2075" name="Text Box 11" hidden="1">
          <a:extLst>
            <a:ext uri="{FF2B5EF4-FFF2-40B4-BE49-F238E27FC236}">
              <a16:creationId xmlns:a16="http://schemas.microsoft.com/office/drawing/2014/main" xmlns="" id="{F9D11F4B-9B74-4EAE-9153-8E83ECFE4CEA}"/>
            </a:ext>
          </a:extLst>
        </xdr:cNvPr>
        <xdr:cNvSpPr txBox="1">
          <a:spLocks noChangeArrowheads="1"/>
        </xdr:cNvSpPr>
      </xdr:nvSpPr>
      <xdr:spPr bwMode="auto">
        <a:xfrm>
          <a:off x="5448300" y="18097500"/>
          <a:ext cx="1409700" cy="2362200"/>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2076" name="Text Box 10" hidden="1">
          <a:extLst>
            <a:ext uri="{FF2B5EF4-FFF2-40B4-BE49-F238E27FC236}">
              <a16:creationId xmlns:a16="http://schemas.microsoft.com/office/drawing/2014/main" xmlns="" id="{6E4A17B6-C100-4821-B6DC-CE438E14A8E2}"/>
            </a:ext>
          </a:extLst>
        </xdr:cNvPr>
        <xdr:cNvSpPr txBox="1">
          <a:spLocks noChangeArrowheads="1"/>
        </xdr:cNvSpPr>
      </xdr:nvSpPr>
      <xdr:spPr bwMode="auto">
        <a:xfrm>
          <a:off x="5448300" y="19926300"/>
          <a:ext cx="1409700" cy="1524000"/>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2077" name="Text Box 9" hidden="1">
          <a:extLst>
            <a:ext uri="{FF2B5EF4-FFF2-40B4-BE49-F238E27FC236}">
              <a16:creationId xmlns:a16="http://schemas.microsoft.com/office/drawing/2014/main" xmlns="" id="{EAC20FF4-FE9C-4D63-ABEA-E2783141F979}"/>
            </a:ext>
          </a:extLst>
        </xdr:cNvPr>
        <xdr:cNvSpPr txBox="1">
          <a:spLocks noChangeArrowheads="1"/>
        </xdr:cNvSpPr>
      </xdr:nvSpPr>
      <xdr:spPr bwMode="auto">
        <a:xfrm>
          <a:off x="5448300" y="20574000"/>
          <a:ext cx="1409700" cy="1066800"/>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2078" name="Text Box 8" hidden="1">
          <a:extLst>
            <a:ext uri="{FF2B5EF4-FFF2-40B4-BE49-F238E27FC236}">
              <a16:creationId xmlns:a16="http://schemas.microsoft.com/office/drawing/2014/main" xmlns="" id="{ED07F4FB-1D80-46AA-90E2-F264370EF4E4}"/>
            </a:ext>
          </a:extLst>
        </xdr:cNvPr>
        <xdr:cNvSpPr txBox="1">
          <a:spLocks noChangeArrowheads="1"/>
        </xdr:cNvSpPr>
      </xdr:nvSpPr>
      <xdr:spPr bwMode="auto">
        <a:xfrm>
          <a:off x="5448300" y="21107400"/>
          <a:ext cx="1409700" cy="723900"/>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98</xdr:row>
      <xdr:rowOff>38100</xdr:rowOff>
    </xdr:from>
    <xdr:to>
      <xdr:col>5</xdr:col>
      <xdr:colOff>1524000</xdr:colOff>
      <xdr:row>110</xdr:row>
      <xdr:rowOff>114300</xdr:rowOff>
    </xdr:to>
    <xdr:sp macro="" textlink="">
      <xdr:nvSpPr>
        <xdr:cNvPr id="2079" name="Text Box 13" hidden="1"/>
        <xdr:cNvSpPr txBox="1">
          <a:spLocks noChangeArrowheads="1"/>
        </xdr:cNvSpPr>
      </xdr:nvSpPr>
      <xdr:spPr bwMode="auto">
        <a:xfrm>
          <a:off x="5702300" y="18256250"/>
          <a:ext cx="1409700" cy="2286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101</xdr:row>
      <xdr:rowOff>76200</xdr:rowOff>
    </xdr:from>
    <xdr:to>
      <xdr:col>5</xdr:col>
      <xdr:colOff>1524000</xdr:colOff>
      <xdr:row>111</xdr:row>
      <xdr:rowOff>114300</xdr:rowOff>
    </xdr:to>
    <xdr:sp macro="" textlink="">
      <xdr:nvSpPr>
        <xdr:cNvPr id="2080" name="Text Box 12" hidden="1"/>
        <xdr:cNvSpPr txBox="1">
          <a:spLocks noChangeArrowheads="1"/>
        </xdr:cNvSpPr>
      </xdr:nvSpPr>
      <xdr:spPr bwMode="auto">
        <a:xfrm>
          <a:off x="5702300" y="18846800"/>
          <a:ext cx="1409700" cy="18796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95</xdr:row>
      <xdr:rowOff>0</xdr:rowOff>
    </xdr:from>
    <xdr:to>
      <xdr:col>5</xdr:col>
      <xdr:colOff>1524000</xdr:colOff>
      <xdr:row>107</xdr:row>
      <xdr:rowOff>76200</xdr:rowOff>
    </xdr:to>
    <xdr:sp macro="" textlink="">
      <xdr:nvSpPr>
        <xdr:cNvPr id="2081" name="Text Box 11" hidden="1"/>
        <xdr:cNvSpPr txBox="1">
          <a:spLocks noChangeArrowheads="1"/>
        </xdr:cNvSpPr>
      </xdr:nvSpPr>
      <xdr:spPr bwMode="auto">
        <a:xfrm>
          <a:off x="5702300" y="17665700"/>
          <a:ext cx="1409700" cy="22860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104</xdr:row>
      <xdr:rowOff>114300</xdr:rowOff>
    </xdr:from>
    <xdr:to>
      <xdr:col>5</xdr:col>
      <xdr:colOff>1524000</xdr:colOff>
      <xdr:row>112</xdr:row>
      <xdr:rowOff>114300</xdr:rowOff>
    </xdr:to>
    <xdr:sp macro="" textlink="">
      <xdr:nvSpPr>
        <xdr:cNvPr id="2082" name="Text Box 10" hidden="1"/>
        <xdr:cNvSpPr txBox="1">
          <a:spLocks noChangeArrowheads="1"/>
        </xdr:cNvSpPr>
      </xdr:nvSpPr>
      <xdr:spPr bwMode="auto">
        <a:xfrm>
          <a:off x="5702300" y="19437350"/>
          <a:ext cx="1409700" cy="14732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108</xdr:row>
      <xdr:rowOff>0</xdr:rowOff>
    </xdr:from>
    <xdr:to>
      <xdr:col>5</xdr:col>
      <xdr:colOff>1524000</xdr:colOff>
      <xdr:row>113</xdr:row>
      <xdr:rowOff>114300</xdr:rowOff>
    </xdr:to>
    <xdr:sp macro="" textlink="">
      <xdr:nvSpPr>
        <xdr:cNvPr id="2083" name="Text Box 9" hidden="1"/>
        <xdr:cNvSpPr txBox="1">
          <a:spLocks noChangeArrowheads="1"/>
        </xdr:cNvSpPr>
      </xdr:nvSpPr>
      <xdr:spPr bwMode="auto">
        <a:xfrm>
          <a:off x="5702300" y="20059650"/>
          <a:ext cx="1409700" cy="103505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twoCellAnchor editAs="absolute">
    <xdr:from>
      <xdr:col>5</xdr:col>
      <xdr:colOff>114300</xdr:colOff>
      <xdr:row>110</xdr:row>
      <xdr:rowOff>152400</xdr:rowOff>
    </xdr:from>
    <xdr:to>
      <xdr:col>5</xdr:col>
      <xdr:colOff>1524000</xdr:colOff>
      <xdr:row>114</xdr:row>
      <xdr:rowOff>114300</xdr:rowOff>
    </xdr:to>
    <xdr:sp macro="" textlink="">
      <xdr:nvSpPr>
        <xdr:cNvPr id="2084" name="Text Box 8" hidden="1"/>
        <xdr:cNvSpPr txBox="1">
          <a:spLocks noChangeArrowheads="1"/>
        </xdr:cNvSpPr>
      </xdr:nvSpPr>
      <xdr:spPr bwMode="auto">
        <a:xfrm>
          <a:off x="5702300" y="20580350"/>
          <a:ext cx="1409700" cy="698500"/>
        </a:xfrm>
        <a:prstGeom prst="rect">
          <a:avLst/>
        </a:prstGeom>
        <a:solidFill>
          <a:srgbClr val="FFFFE1"/>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206375</xdr:colOff>
      <xdr:row>7</xdr:row>
      <xdr:rowOff>15875</xdr:rowOff>
    </xdr:to>
    <xdr:pic>
      <xdr:nvPicPr>
        <xdr:cNvPr id="9" name="Imagen 8">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414500" cy="1349375"/>
        </a:xfrm>
        <a:prstGeom prst="rect">
          <a:avLst/>
        </a:prstGeom>
      </xdr:spPr>
    </xdr:pic>
    <xdr:clientData/>
  </xdr:twoCellAnchor>
  <xdr:twoCellAnchor>
    <xdr:from>
      <xdr:col>3</xdr:col>
      <xdr:colOff>197303</xdr:colOff>
      <xdr:row>32</xdr:row>
      <xdr:rowOff>68379</xdr:rowOff>
    </xdr:from>
    <xdr:to>
      <xdr:col>8</xdr:col>
      <xdr:colOff>582083</xdr:colOff>
      <xdr:row>62</xdr:row>
      <xdr:rowOff>163285</xdr:rowOff>
    </xdr:to>
    <xdr:graphicFrame macro="">
      <xdr:nvGraphicFramePr>
        <xdr:cNvPr id="5" name="Gráfico 4">
          <a:extLst>
            <a:ext uri="{FF2B5EF4-FFF2-40B4-BE49-F238E27FC236}">
              <a16:creationId xmlns:a16="http://schemas.microsoft.com/office/drawing/2014/main" xmlns=""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142877</xdr:colOff>
      <xdr:row>32</xdr:row>
      <xdr:rowOff>1</xdr:rowOff>
    </xdr:from>
    <xdr:to>
      <xdr:col>2</xdr:col>
      <xdr:colOff>1079388</xdr:colOff>
      <xdr:row>60</xdr:row>
      <xdr:rowOff>125867</xdr:rowOff>
    </xdr:to>
    <xdr:graphicFrame macro="">
      <xdr:nvGraphicFramePr>
        <xdr:cNvPr id="7" name="Gráfico 6">
          <a:extLst>
            <a:ext uri="{FF2B5EF4-FFF2-40B4-BE49-F238E27FC236}">
              <a16:creationId xmlns:a16="http://schemas.microsoft.com/office/drawing/2014/main" xmlns=""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1133474</xdr:colOff>
      <xdr:row>31</xdr:row>
      <xdr:rowOff>209551</xdr:rowOff>
    </xdr:from>
    <xdr:to>
      <xdr:col>3</xdr:col>
      <xdr:colOff>64293</xdr:colOff>
      <xdr:row>61</xdr:row>
      <xdr:rowOff>27214</xdr:rowOff>
    </xdr:to>
    <xdr:sp macro="" textlink="">
      <xdr:nvSpPr>
        <xdr:cNvPr id="8" name="Cerrar llave 7">
          <a:extLst>
            <a:ext uri="{FF2B5EF4-FFF2-40B4-BE49-F238E27FC236}">
              <a16:creationId xmlns:a16="http://schemas.microsoft.com/office/drawing/2014/main" xmlns="" id="{00000000-0008-0000-0900-000008000000}"/>
            </a:ext>
          </a:extLst>
        </xdr:cNvPr>
        <xdr:cNvSpPr/>
      </xdr:nvSpPr>
      <xdr:spPr>
        <a:xfrm>
          <a:off x="5528581" y="10537372"/>
          <a:ext cx="563676" cy="5178878"/>
        </a:xfrm>
        <a:prstGeom prst="rightBrace">
          <a:avLst/>
        </a:prstGeom>
        <a:noFill/>
        <a:ln>
          <a:solidFill>
            <a:srgbClr val="3ED6F4"/>
          </a:solidFill>
          <a:prstDash val="dash"/>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s-EC" sz="1100"/>
        </a:p>
      </xdr:txBody>
    </xdr:sp>
    <xdr:clientData/>
  </xdr:twoCellAnchor>
  <xdr:twoCellAnchor>
    <xdr:from>
      <xdr:col>1</xdr:col>
      <xdr:colOff>2675546</xdr:colOff>
      <xdr:row>0</xdr:row>
      <xdr:rowOff>111248</xdr:rowOff>
    </xdr:from>
    <xdr:to>
      <xdr:col>6</xdr:col>
      <xdr:colOff>1545226</xdr:colOff>
      <xdr:row>4</xdr:row>
      <xdr:rowOff>21680</xdr:rowOff>
    </xdr:to>
    <xdr:sp macro="" textlink="">
      <xdr:nvSpPr>
        <xdr:cNvPr id="15" name="CuadroTexto 14">
          <a:extLst>
            <a:ext uri="{FF2B5EF4-FFF2-40B4-BE49-F238E27FC236}">
              <a16:creationId xmlns:a16="http://schemas.microsoft.com/office/drawing/2014/main" xmlns="" id="{00000000-0008-0000-0900-00000F000000}"/>
            </a:ext>
          </a:extLst>
        </xdr:cNvPr>
        <xdr:cNvSpPr txBox="1"/>
      </xdr:nvSpPr>
      <xdr:spPr>
        <a:xfrm>
          <a:off x="2881921" y="111248"/>
          <a:ext cx="9601180" cy="6724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xdr:col>
      <xdr:colOff>2698020</xdr:colOff>
      <xdr:row>3</xdr:row>
      <xdr:rowOff>105107</xdr:rowOff>
    </xdr:from>
    <xdr:to>
      <xdr:col>6</xdr:col>
      <xdr:colOff>305551</xdr:colOff>
      <xdr:row>6</xdr:row>
      <xdr:rowOff>12505</xdr:rowOff>
    </xdr:to>
    <xdr:sp macro="" textlink="">
      <xdr:nvSpPr>
        <xdr:cNvPr id="16" name="CuadroTexto 5">
          <a:extLst>
            <a:ext uri="{FF2B5EF4-FFF2-40B4-BE49-F238E27FC236}">
              <a16:creationId xmlns:a16="http://schemas.microsoft.com/office/drawing/2014/main" xmlns="" id="{00000000-0008-0000-0900-000010000000}"/>
            </a:ext>
          </a:extLst>
        </xdr:cNvPr>
        <xdr:cNvSpPr txBox="1"/>
      </xdr:nvSpPr>
      <xdr:spPr>
        <a:xfrm>
          <a:off x="2904395" y="676607"/>
          <a:ext cx="8339031" cy="478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21</xdr:col>
      <xdr:colOff>47624</xdr:colOff>
      <xdr:row>1</xdr:row>
      <xdr:rowOff>254000</xdr:rowOff>
    </xdr:to>
    <xdr:pic>
      <xdr:nvPicPr>
        <xdr:cNvPr id="15" name="Imagen 14">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3161624" cy="1333500"/>
        </a:xfrm>
        <a:prstGeom prst="rect">
          <a:avLst/>
        </a:prstGeom>
      </xdr:spPr>
    </xdr:pic>
    <xdr:clientData/>
  </xdr:twoCellAnchor>
  <xdr:twoCellAnchor>
    <xdr:from>
      <xdr:col>1</xdr:col>
      <xdr:colOff>904875</xdr:colOff>
      <xdr:row>30</xdr:row>
      <xdr:rowOff>128358</xdr:rowOff>
    </xdr:from>
    <xdr:to>
      <xdr:col>12</xdr:col>
      <xdr:colOff>571500</xdr:colOff>
      <xdr:row>50</xdr:row>
      <xdr:rowOff>9071</xdr:rowOff>
    </xdr:to>
    <xdr:graphicFrame macro="">
      <xdr:nvGraphicFramePr>
        <xdr:cNvPr id="2" name="1 Gráfico">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412750</xdr:colOff>
      <xdr:row>115</xdr:row>
      <xdr:rowOff>47625</xdr:rowOff>
    </xdr:from>
    <xdr:to>
      <xdr:col>19</xdr:col>
      <xdr:colOff>406678</xdr:colOff>
      <xdr:row>140</xdr:row>
      <xdr:rowOff>20408</xdr:rowOff>
    </xdr:to>
    <xdr:graphicFrame macro="">
      <xdr:nvGraphicFramePr>
        <xdr:cNvPr id="10" name="Gráfico 9">
          <a:extLst>
            <a:ext uri="{FF2B5EF4-FFF2-40B4-BE49-F238E27FC236}">
              <a16:creationId xmlns:a16="http://schemas.microsoft.com/office/drawing/2014/main" xmlns=""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145</xdr:row>
      <xdr:rowOff>0</xdr:rowOff>
    </xdr:from>
    <xdr:to>
      <xdr:col>18</xdr:col>
      <xdr:colOff>1009928</xdr:colOff>
      <xdr:row>169</xdr:row>
      <xdr:rowOff>163283</xdr:rowOff>
    </xdr:to>
    <xdr:graphicFrame macro="">
      <xdr:nvGraphicFramePr>
        <xdr:cNvPr id="11" name="Gráfico 10">
          <a:extLst>
            <a:ext uri="{FF2B5EF4-FFF2-40B4-BE49-F238E27FC236}">
              <a16:creationId xmlns:a16="http://schemas.microsoft.com/office/drawing/2014/main" xmlns=""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54</xdr:row>
      <xdr:rowOff>0</xdr:rowOff>
    </xdr:from>
    <xdr:to>
      <xdr:col>20</xdr:col>
      <xdr:colOff>253999</xdr:colOff>
      <xdr:row>78</xdr:row>
      <xdr:rowOff>476250</xdr:rowOff>
    </xdr:to>
    <xdr:graphicFrame macro="">
      <xdr:nvGraphicFramePr>
        <xdr:cNvPr id="3" name="Gráfico 2">
          <a:extLst>
            <a:ext uri="{FF2B5EF4-FFF2-40B4-BE49-F238E27FC236}">
              <a16:creationId xmlns:a16="http://schemas.microsoft.com/office/drawing/2014/main" xmlns="" id="{00000000-0008-0000-0A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294822</xdr:colOff>
      <xdr:row>84</xdr:row>
      <xdr:rowOff>142874</xdr:rowOff>
    </xdr:from>
    <xdr:to>
      <xdr:col>19</xdr:col>
      <xdr:colOff>907143</xdr:colOff>
      <xdr:row>109</xdr:row>
      <xdr:rowOff>142422</xdr:rowOff>
    </xdr:to>
    <xdr:graphicFrame macro="">
      <xdr:nvGraphicFramePr>
        <xdr:cNvPr id="14" name="Gráfico 13">
          <a:extLst>
            <a:ext uri="{FF2B5EF4-FFF2-40B4-BE49-F238E27FC236}">
              <a16:creationId xmlns:a16="http://schemas.microsoft.com/office/drawing/2014/main" xmlns=""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2645259</xdr:colOff>
      <xdr:row>0</xdr:row>
      <xdr:rowOff>100060</xdr:rowOff>
    </xdr:from>
    <xdr:to>
      <xdr:col>16</xdr:col>
      <xdr:colOff>922385</xdr:colOff>
      <xdr:row>0</xdr:row>
      <xdr:rowOff>752568</xdr:rowOff>
    </xdr:to>
    <xdr:sp macro="" textlink="">
      <xdr:nvSpPr>
        <xdr:cNvPr id="19" name="CuadroTexto 18">
          <a:extLst>
            <a:ext uri="{FF2B5EF4-FFF2-40B4-BE49-F238E27FC236}">
              <a16:creationId xmlns:a16="http://schemas.microsoft.com/office/drawing/2014/main" xmlns="" id="{00000000-0008-0000-0A00-000013000000}"/>
            </a:ext>
          </a:extLst>
        </xdr:cNvPr>
        <xdr:cNvSpPr txBox="1"/>
      </xdr:nvSpPr>
      <xdr:spPr>
        <a:xfrm>
          <a:off x="4153384" y="100060"/>
          <a:ext cx="14787126" cy="6525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2679872</xdr:colOff>
      <xdr:row>0</xdr:row>
      <xdr:rowOff>664071</xdr:rowOff>
    </xdr:from>
    <xdr:to>
      <xdr:col>15</xdr:col>
      <xdr:colOff>29117</xdr:colOff>
      <xdr:row>1</xdr:row>
      <xdr:rowOff>49280</xdr:rowOff>
    </xdr:to>
    <xdr:sp macro="" textlink="">
      <xdr:nvSpPr>
        <xdr:cNvPr id="20" name="CuadroTexto 5">
          <a:extLst>
            <a:ext uri="{FF2B5EF4-FFF2-40B4-BE49-F238E27FC236}">
              <a16:creationId xmlns:a16="http://schemas.microsoft.com/office/drawing/2014/main" xmlns="" id="{00000000-0008-0000-0A00-000014000000}"/>
            </a:ext>
          </a:extLst>
        </xdr:cNvPr>
        <xdr:cNvSpPr txBox="1"/>
      </xdr:nvSpPr>
      <xdr:spPr>
        <a:xfrm>
          <a:off x="4187997" y="664071"/>
          <a:ext cx="12843245" cy="4647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21</xdr:col>
      <xdr:colOff>142874</xdr:colOff>
      <xdr:row>1</xdr:row>
      <xdr:rowOff>254000</xdr:rowOff>
    </xdr:to>
    <xdr:pic>
      <xdr:nvPicPr>
        <xdr:cNvPr id="17" name="Imagen 16">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780624" cy="1333500"/>
        </a:xfrm>
        <a:prstGeom prst="rect">
          <a:avLst/>
        </a:prstGeom>
      </xdr:spPr>
    </xdr:pic>
    <xdr:clientData/>
  </xdr:twoCellAnchor>
  <xdr:twoCellAnchor>
    <xdr:from>
      <xdr:col>0</xdr:col>
      <xdr:colOff>95250</xdr:colOff>
      <xdr:row>32</xdr:row>
      <xdr:rowOff>79826</xdr:rowOff>
    </xdr:from>
    <xdr:to>
      <xdr:col>14</xdr:col>
      <xdr:colOff>902878</xdr:colOff>
      <xdr:row>49</xdr:row>
      <xdr:rowOff>389164</xdr:rowOff>
    </xdr:to>
    <xdr:graphicFrame macro="">
      <xdr:nvGraphicFramePr>
        <xdr:cNvPr id="8" name="1 Gráfico">
          <a:extLst>
            <a:ext uri="{FF2B5EF4-FFF2-40B4-BE49-F238E27FC236}">
              <a16:creationId xmlns:a16="http://schemas.microsoft.com/office/drawing/2014/main" xmlns=""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285750</xdr:colOff>
      <xdr:row>80</xdr:row>
      <xdr:rowOff>142875</xdr:rowOff>
    </xdr:from>
    <xdr:to>
      <xdr:col>21</xdr:col>
      <xdr:colOff>79374</xdr:colOff>
      <xdr:row>105</xdr:row>
      <xdr:rowOff>111125</xdr:rowOff>
    </xdr:to>
    <xdr:graphicFrame macro="">
      <xdr:nvGraphicFramePr>
        <xdr:cNvPr id="13" name="Gráfico 12">
          <a:extLst>
            <a:ext uri="{FF2B5EF4-FFF2-40B4-BE49-F238E27FC236}">
              <a16:creationId xmlns:a16="http://schemas.microsoft.com/office/drawing/2014/main" xmlns="" id="{00000000-0008-0000-0B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126999</xdr:colOff>
      <xdr:row>110</xdr:row>
      <xdr:rowOff>0</xdr:rowOff>
    </xdr:from>
    <xdr:to>
      <xdr:col>20</xdr:col>
      <xdr:colOff>714374</xdr:colOff>
      <xdr:row>135</xdr:row>
      <xdr:rowOff>0</xdr:rowOff>
    </xdr:to>
    <xdr:graphicFrame macro="">
      <xdr:nvGraphicFramePr>
        <xdr:cNvPr id="15" name="Gráfico 14">
          <a:extLst>
            <a:ext uri="{FF2B5EF4-FFF2-40B4-BE49-F238E27FC236}">
              <a16:creationId xmlns:a16="http://schemas.microsoft.com/office/drawing/2014/main" xmlns="" id="{00000000-0008-0000-0B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95249</xdr:colOff>
      <xdr:row>139</xdr:row>
      <xdr:rowOff>63500</xdr:rowOff>
    </xdr:from>
    <xdr:to>
      <xdr:col>20</xdr:col>
      <xdr:colOff>666749</xdr:colOff>
      <xdr:row>164</xdr:row>
      <xdr:rowOff>63501</xdr:rowOff>
    </xdr:to>
    <xdr:graphicFrame macro="">
      <xdr:nvGraphicFramePr>
        <xdr:cNvPr id="10" name="Gráfico 9">
          <a:extLst>
            <a:ext uri="{FF2B5EF4-FFF2-40B4-BE49-F238E27FC236}">
              <a16:creationId xmlns:a16="http://schemas.microsoft.com/office/drawing/2014/main" xmlns=""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428626</xdr:colOff>
      <xdr:row>53</xdr:row>
      <xdr:rowOff>42181</xdr:rowOff>
    </xdr:from>
    <xdr:to>
      <xdr:col>20</xdr:col>
      <xdr:colOff>857250</xdr:colOff>
      <xdr:row>75</xdr:row>
      <xdr:rowOff>163739</xdr:rowOff>
    </xdr:to>
    <xdr:graphicFrame macro="">
      <xdr:nvGraphicFramePr>
        <xdr:cNvPr id="3" name="Gráfico 2">
          <a:extLst>
            <a:ext uri="{FF2B5EF4-FFF2-40B4-BE49-F238E27FC236}">
              <a16:creationId xmlns:a16="http://schemas.microsoft.com/office/drawing/2014/main" xmlns=""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2481980</xdr:colOff>
      <xdr:row>0</xdr:row>
      <xdr:rowOff>105956</xdr:rowOff>
    </xdr:from>
    <xdr:to>
      <xdr:col>17</xdr:col>
      <xdr:colOff>54141</xdr:colOff>
      <xdr:row>0</xdr:row>
      <xdr:rowOff>758464</xdr:rowOff>
    </xdr:to>
    <xdr:sp macro="" textlink="">
      <xdr:nvSpPr>
        <xdr:cNvPr id="14" name="CuadroTexto 13">
          <a:extLst>
            <a:ext uri="{FF2B5EF4-FFF2-40B4-BE49-F238E27FC236}">
              <a16:creationId xmlns:a16="http://schemas.microsoft.com/office/drawing/2014/main" xmlns="" id="{00000000-0008-0000-0B00-00000E000000}"/>
            </a:ext>
          </a:extLst>
        </xdr:cNvPr>
        <xdr:cNvSpPr txBox="1"/>
      </xdr:nvSpPr>
      <xdr:spPr>
        <a:xfrm>
          <a:off x="4386980" y="105956"/>
          <a:ext cx="14336161" cy="6525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2515538</xdr:colOff>
      <xdr:row>0</xdr:row>
      <xdr:rowOff>669967</xdr:rowOff>
    </xdr:from>
    <xdr:to>
      <xdr:col>15</xdr:col>
      <xdr:colOff>171601</xdr:colOff>
      <xdr:row>1</xdr:row>
      <xdr:rowOff>55176</xdr:rowOff>
    </xdr:to>
    <xdr:sp macro="" textlink="">
      <xdr:nvSpPr>
        <xdr:cNvPr id="16" name="CuadroTexto 5">
          <a:extLst>
            <a:ext uri="{FF2B5EF4-FFF2-40B4-BE49-F238E27FC236}">
              <a16:creationId xmlns:a16="http://schemas.microsoft.com/office/drawing/2014/main" xmlns="" id="{00000000-0008-0000-0B00-000010000000}"/>
            </a:ext>
          </a:extLst>
        </xdr:cNvPr>
        <xdr:cNvSpPr txBox="1"/>
      </xdr:nvSpPr>
      <xdr:spPr>
        <a:xfrm>
          <a:off x="4420538" y="669967"/>
          <a:ext cx="12451563" cy="4647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142875</xdr:colOff>
      <xdr:row>2</xdr:row>
      <xdr:rowOff>190500</xdr:rowOff>
    </xdr:to>
    <xdr:pic>
      <xdr:nvPicPr>
        <xdr:cNvPr id="10" name="Imagen 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7970500" cy="1333500"/>
        </a:xfrm>
        <a:prstGeom prst="rect">
          <a:avLst/>
        </a:prstGeom>
      </xdr:spPr>
    </xdr:pic>
    <xdr:clientData/>
  </xdr:twoCellAnchor>
  <xdr:twoCellAnchor>
    <xdr:from>
      <xdr:col>2</xdr:col>
      <xdr:colOff>149679</xdr:colOff>
      <xdr:row>29</xdr:row>
      <xdr:rowOff>81077</xdr:rowOff>
    </xdr:from>
    <xdr:to>
      <xdr:col>11</xdr:col>
      <xdr:colOff>471147</xdr:colOff>
      <xdr:row>41</xdr:row>
      <xdr:rowOff>168728</xdr:rowOff>
    </xdr:to>
    <xdr:graphicFrame macro="">
      <xdr:nvGraphicFramePr>
        <xdr:cNvPr id="9" name="Gráfico 8">
          <a:extLst>
            <a:ext uri="{FF2B5EF4-FFF2-40B4-BE49-F238E27FC236}">
              <a16:creationId xmlns:a16="http://schemas.microsoft.com/office/drawing/2014/main" xmlns="" id="{00000000-0008-0000-0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1764090</xdr:colOff>
      <xdr:row>0</xdr:row>
      <xdr:rowOff>115035</xdr:rowOff>
    </xdr:from>
    <xdr:to>
      <xdr:col>11</xdr:col>
      <xdr:colOff>988213</xdr:colOff>
      <xdr:row>0</xdr:row>
      <xdr:rowOff>760569</xdr:rowOff>
    </xdr:to>
    <xdr:sp macro="" textlink="">
      <xdr:nvSpPr>
        <xdr:cNvPr id="11" name="CuadroTexto 10">
          <a:extLst>
            <a:ext uri="{FF2B5EF4-FFF2-40B4-BE49-F238E27FC236}">
              <a16:creationId xmlns:a16="http://schemas.microsoft.com/office/drawing/2014/main" xmlns="" id="{00000000-0008-0000-0C00-00000B000000}"/>
            </a:ext>
          </a:extLst>
        </xdr:cNvPr>
        <xdr:cNvSpPr txBox="1"/>
      </xdr:nvSpPr>
      <xdr:spPr>
        <a:xfrm>
          <a:off x="3589715" y="115035"/>
          <a:ext cx="12257498" cy="6455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1792782</xdr:colOff>
      <xdr:row>0</xdr:row>
      <xdr:rowOff>673019</xdr:rowOff>
    </xdr:from>
    <xdr:to>
      <xdr:col>10</xdr:col>
      <xdr:colOff>627938</xdr:colOff>
      <xdr:row>1</xdr:row>
      <xdr:rowOff>259636</xdr:rowOff>
    </xdr:to>
    <xdr:sp macro="" textlink="">
      <xdr:nvSpPr>
        <xdr:cNvPr id="15" name="CuadroTexto 5">
          <a:extLst>
            <a:ext uri="{FF2B5EF4-FFF2-40B4-BE49-F238E27FC236}">
              <a16:creationId xmlns:a16="http://schemas.microsoft.com/office/drawing/2014/main" xmlns="" id="{00000000-0008-0000-0C00-00000F000000}"/>
            </a:ext>
          </a:extLst>
        </xdr:cNvPr>
        <xdr:cNvSpPr txBox="1"/>
      </xdr:nvSpPr>
      <xdr:spPr>
        <a:xfrm>
          <a:off x="3618407" y="673019"/>
          <a:ext cx="10646156" cy="4597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79375</xdr:colOff>
      <xdr:row>2</xdr:row>
      <xdr:rowOff>190500</xdr:rowOff>
    </xdr:to>
    <xdr:pic>
      <xdr:nvPicPr>
        <xdr:cNvPr id="11" name="Imagen 10">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9256375" cy="1333500"/>
        </a:xfrm>
        <a:prstGeom prst="rect">
          <a:avLst/>
        </a:prstGeom>
      </xdr:spPr>
    </xdr:pic>
    <xdr:clientData/>
  </xdr:twoCellAnchor>
  <xdr:twoCellAnchor>
    <xdr:from>
      <xdr:col>1</xdr:col>
      <xdr:colOff>46945</xdr:colOff>
      <xdr:row>33</xdr:row>
      <xdr:rowOff>176893</xdr:rowOff>
    </xdr:from>
    <xdr:to>
      <xdr:col>10</xdr:col>
      <xdr:colOff>816429</xdr:colOff>
      <xdr:row>45</xdr:row>
      <xdr:rowOff>81642</xdr:rowOff>
    </xdr:to>
    <xdr:graphicFrame macro="">
      <xdr:nvGraphicFramePr>
        <xdr:cNvPr id="9" name="Gráfico 8">
          <a:extLst>
            <a:ext uri="{FF2B5EF4-FFF2-40B4-BE49-F238E27FC236}">
              <a16:creationId xmlns:a16="http://schemas.microsoft.com/office/drawing/2014/main" xmlns="" id="{00000000-0008-0000-0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1585940</xdr:colOff>
      <xdr:row>0</xdr:row>
      <xdr:rowOff>133631</xdr:rowOff>
    </xdr:from>
    <xdr:to>
      <xdr:col>11</xdr:col>
      <xdr:colOff>395819</xdr:colOff>
      <xdr:row>0</xdr:row>
      <xdr:rowOff>779165</xdr:rowOff>
    </xdr:to>
    <xdr:sp macro="" textlink="">
      <xdr:nvSpPr>
        <xdr:cNvPr id="10" name="CuadroTexto 9">
          <a:extLst>
            <a:ext uri="{FF2B5EF4-FFF2-40B4-BE49-F238E27FC236}">
              <a16:creationId xmlns:a16="http://schemas.microsoft.com/office/drawing/2014/main" xmlns="" id="{00000000-0008-0000-0D00-00000A000000}"/>
            </a:ext>
          </a:extLst>
        </xdr:cNvPr>
        <xdr:cNvSpPr txBox="1"/>
      </xdr:nvSpPr>
      <xdr:spPr>
        <a:xfrm>
          <a:off x="3602065" y="133631"/>
          <a:ext cx="12811629" cy="6455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1615929</xdr:colOff>
      <xdr:row>0</xdr:row>
      <xdr:rowOff>691615</xdr:rowOff>
    </xdr:from>
    <xdr:to>
      <xdr:col>10</xdr:col>
      <xdr:colOff>186246</xdr:colOff>
      <xdr:row>2</xdr:row>
      <xdr:rowOff>8357</xdr:rowOff>
    </xdr:to>
    <xdr:sp macro="" textlink="">
      <xdr:nvSpPr>
        <xdr:cNvPr id="15" name="CuadroTexto 5">
          <a:extLst>
            <a:ext uri="{FF2B5EF4-FFF2-40B4-BE49-F238E27FC236}">
              <a16:creationId xmlns:a16="http://schemas.microsoft.com/office/drawing/2014/main" xmlns="" id="{00000000-0008-0000-0D00-00000F000000}"/>
            </a:ext>
          </a:extLst>
        </xdr:cNvPr>
        <xdr:cNvSpPr txBox="1"/>
      </xdr:nvSpPr>
      <xdr:spPr>
        <a:xfrm>
          <a:off x="3632054" y="691615"/>
          <a:ext cx="11127442" cy="4597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1016000</xdr:colOff>
      <xdr:row>1</xdr:row>
      <xdr:rowOff>222250</xdr:rowOff>
    </xdr:to>
    <xdr:pic>
      <xdr:nvPicPr>
        <xdr:cNvPr id="19" name="Imagen 18">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923375" cy="1333500"/>
        </a:xfrm>
        <a:prstGeom prst="rect">
          <a:avLst/>
        </a:prstGeom>
      </xdr:spPr>
    </xdr:pic>
    <xdr:clientData/>
  </xdr:twoCellAnchor>
  <xdr:twoCellAnchor>
    <xdr:from>
      <xdr:col>1</xdr:col>
      <xdr:colOff>1978024</xdr:colOff>
      <xdr:row>22</xdr:row>
      <xdr:rowOff>63044</xdr:rowOff>
    </xdr:from>
    <xdr:to>
      <xdr:col>11</xdr:col>
      <xdr:colOff>578304</xdr:colOff>
      <xdr:row>50</xdr:row>
      <xdr:rowOff>68487</xdr:rowOff>
    </xdr:to>
    <xdr:graphicFrame macro="">
      <xdr:nvGraphicFramePr>
        <xdr:cNvPr id="10" name="1 Gráfico">
          <a:extLst>
            <a:ext uri="{FF2B5EF4-FFF2-40B4-BE49-F238E27FC236}">
              <a16:creationId xmlns:a16="http://schemas.microsoft.com/office/drawing/2014/main" xmlns=""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190500</xdr:rowOff>
    </xdr:from>
    <xdr:to>
      <xdr:col>18</xdr:col>
      <xdr:colOff>816430</xdr:colOff>
      <xdr:row>80</xdr:row>
      <xdr:rowOff>127000</xdr:rowOff>
    </xdr:to>
    <xdr:graphicFrame macro="">
      <xdr:nvGraphicFramePr>
        <xdr:cNvPr id="12" name="Gráfico 11">
          <a:extLst>
            <a:ext uri="{FF2B5EF4-FFF2-40B4-BE49-F238E27FC236}">
              <a16:creationId xmlns:a16="http://schemas.microsoft.com/office/drawing/2014/main" xmlns=""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9069</xdr:colOff>
      <xdr:row>86</xdr:row>
      <xdr:rowOff>0</xdr:rowOff>
    </xdr:from>
    <xdr:to>
      <xdr:col>18</xdr:col>
      <xdr:colOff>952499</xdr:colOff>
      <xdr:row>110</xdr:row>
      <xdr:rowOff>0</xdr:rowOff>
    </xdr:to>
    <xdr:graphicFrame macro="">
      <xdr:nvGraphicFramePr>
        <xdr:cNvPr id="14" name="Gráfico 13">
          <a:extLst>
            <a:ext uri="{FF2B5EF4-FFF2-40B4-BE49-F238E27FC236}">
              <a16:creationId xmlns:a16="http://schemas.microsoft.com/office/drawing/2014/main" xmlns="" id="{00000000-0008-0000-0E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136070</xdr:colOff>
      <xdr:row>112</xdr:row>
      <xdr:rowOff>0</xdr:rowOff>
    </xdr:from>
    <xdr:to>
      <xdr:col>17</xdr:col>
      <xdr:colOff>1020535</xdr:colOff>
      <xdr:row>112</xdr:row>
      <xdr:rowOff>0</xdr:rowOff>
    </xdr:to>
    <xdr:graphicFrame macro="">
      <xdr:nvGraphicFramePr>
        <xdr:cNvPr id="15" name="Gráfico 14">
          <a:extLst>
            <a:ext uri="{FF2B5EF4-FFF2-40B4-BE49-F238E27FC236}">
              <a16:creationId xmlns:a16="http://schemas.microsoft.com/office/drawing/2014/main" xmlns="" id="{00000000-0008-0000-0E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9070</xdr:colOff>
      <xdr:row>115</xdr:row>
      <xdr:rowOff>0</xdr:rowOff>
    </xdr:from>
    <xdr:to>
      <xdr:col>19</xdr:col>
      <xdr:colOff>238125</xdr:colOff>
      <xdr:row>139</xdr:row>
      <xdr:rowOff>0</xdr:rowOff>
    </xdr:to>
    <xdr:graphicFrame macro="">
      <xdr:nvGraphicFramePr>
        <xdr:cNvPr id="11" name="Gráfico 10">
          <a:extLst>
            <a:ext uri="{FF2B5EF4-FFF2-40B4-BE49-F238E27FC236}">
              <a16:creationId xmlns:a16="http://schemas.microsoft.com/office/drawing/2014/main" xmlns=""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478121</xdr:colOff>
      <xdr:row>0</xdr:row>
      <xdr:rowOff>84120</xdr:rowOff>
    </xdr:from>
    <xdr:to>
      <xdr:col>16</xdr:col>
      <xdr:colOff>339611</xdr:colOff>
      <xdr:row>0</xdr:row>
      <xdr:rowOff>736130</xdr:rowOff>
    </xdr:to>
    <xdr:sp macro="" textlink="">
      <xdr:nvSpPr>
        <xdr:cNvPr id="17" name="CuadroTexto 16">
          <a:extLst>
            <a:ext uri="{FF2B5EF4-FFF2-40B4-BE49-F238E27FC236}">
              <a16:creationId xmlns:a16="http://schemas.microsoft.com/office/drawing/2014/main" xmlns="" id="{00000000-0008-0000-0E00-000011000000}"/>
            </a:ext>
          </a:extLst>
        </xdr:cNvPr>
        <xdr:cNvSpPr txBox="1"/>
      </xdr:nvSpPr>
      <xdr:spPr>
        <a:xfrm>
          <a:off x="4113496" y="84120"/>
          <a:ext cx="14085490" cy="6520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511092</xdr:colOff>
      <xdr:row>0</xdr:row>
      <xdr:rowOff>647701</xdr:rowOff>
    </xdr:from>
    <xdr:to>
      <xdr:col>14</xdr:col>
      <xdr:colOff>552936</xdr:colOff>
      <xdr:row>1</xdr:row>
      <xdr:rowOff>805</xdr:rowOff>
    </xdr:to>
    <xdr:sp macro="" textlink="">
      <xdr:nvSpPr>
        <xdr:cNvPr id="18" name="CuadroTexto 5">
          <a:extLst>
            <a:ext uri="{FF2B5EF4-FFF2-40B4-BE49-F238E27FC236}">
              <a16:creationId xmlns:a16="http://schemas.microsoft.com/office/drawing/2014/main" xmlns="" id="{00000000-0008-0000-0E00-000012000000}"/>
            </a:ext>
          </a:extLst>
        </xdr:cNvPr>
        <xdr:cNvSpPr txBox="1"/>
      </xdr:nvSpPr>
      <xdr:spPr>
        <a:xfrm>
          <a:off x="4146467" y="647701"/>
          <a:ext cx="12233844" cy="4643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222250</xdr:colOff>
      <xdr:row>1</xdr:row>
      <xdr:rowOff>317500</xdr:rowOff>
    </xdr:to>
    <xdr:pic>
      <xdr:nvPicPr>
        <xdr:cNvPr id="13" name="Imagen 12">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161500" cy="1333500"/>
        </a:xfrm>
        <a:prstGeom prst="rect">
          <a:avLst/>
        </a:prstGeom>
      </xdr:spPr>
    </xdr:pic>
    <xdr:clientData/>
  </xdr:twoCellAnchor>
  <xdr:twoCellAnchor>
    <xdr:from>
      <xdr:col>0</xdr:col>
      <xdr:colOff>31750</xdr:colOff>
      <xdr:row>26</xdr:row>
      <xdr:rowOff>55789</xdr:rowOff>
    </xdr:from>
    <xdr:to>
      <xdr:col>16</xdr:col>
      <xdr:colOff>654505</xdr:colOff>
      <xdr:row>54</xdr:row>
      <xdr:rowOff>83003</xdr:rowOff>
    </xdr:to>
    <xdr:graphicFrame macro="">
      <xdr:nvGraphicFramePr>
        <xdr:cNvPr id="6" name="1 Gráfico">
          <a:extLst>
            <a:ext uri="{FF2B5EF4-FFF2-40B4-BE49-F238E27FC236}">
              <a16:creationId xmlns:a16="http://schemas.microsoft.com/office/drawing/2014/main" xmlns=""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62</xdr:row>
      <xdr:rowOff>190500</xdr:rowOff>
    </xdr:from>
    <xdr:to>
      <xdr:col>18</xdr:col>
      <xdr:colOff>1006931</xdr:colOff>
      <xdr:row>87</xdr:row>
      <xdr:rowOff>0</xdr:rowOff>
    </xdr:to>
    <xdr:graphicFrame macro="">
      <xdr:nvGraphicFramePr>
        <xdr:cNvPr id="7" name="Gráfico 6">
          <a:extLst>
            <a:ext uri="{FF2B5EF4-FFF2-40B4-BE49-F238E27FC236}">
              <a16:creationId xmlns:a16="http://schemas.microsoft.com/office/drawing/2014/main" xmlns=""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9068</xdr:colOff>
      <xdr:row>92</xdr:row>
      <xdr:rowOff>0</xdr:rowOff>
    </xdr:from>
    <xdr:to>
      <xdr:col>19</xdr:col>
      <xdr:colOff>428624</xdr:colOff>
      <xdr:row>116</xdr:row>
      <xdr:rowOff>0</xdr:rowOff>
    </xdr:to>
    <xdr:graphicFrame macro="">
      <xdr:nvGraphicFramePr>
        <xdr:cNvPr id="8" name="Gráfico 7">
          <a:extLst>
            <a:ext uri="{FF2B5EF4-FFF2-40B4-BE49-F238E27FC236}">
              <a16:creationId xmlns:a16="http://schemas.microsoft.com/office/drawing/2014/main" xmlns=""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473306</xdr:colOff>
      <xdr:row>0</xdr:row>
      <xdr:rowOff>126749</xdr:rowOff>
    </xdr:from>
    <xdr:to>
      <xdr:col>16</xdr:col>
      <xdr:colOff>327558</xdr:colOff>
      <xdr:row>0</xdr:row>
      <xdr:rowOff>780253</xdr:rowOff>
    </xdr:to>
    <xdr:sp macro="" textlink="">
      <xdr:nvSpPr>
        <xdr:cNvPr id="11" name="CuadroTexto 10">
          <a:extLst>
            <a:ext uri="{FF2B5EF4-FFF2-40B4-BE49-F238E27FC236}">
              <a16:creationId xmlns:a16="http://schemas.microsoft.com/office/drawing/2014/main" xmlns="" id="{00000000-0008-0000-0F00-00000B000000}"/>
            </a:ext>
          </a:extLst>
        </xdr:cNvPr>
        <xdr:cNvSpPr txBox="1"/>
      </xdr:nvSpPr>
      <xdr:spPr>
        <a:xfrm>
          <a:off x="4108681" y="126749"/>
          <a:ext cx="14078252" cy="653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509806</xdr:colOff>
      <xdr:row>0</xdr:row>
      <xdr:rowOff>688680</xdr:rowOff>
    </xdr:from>
    <xdr:to>
      <xdr:col>14</xdr:col>
      <xdr:colOff>545364</xdr:colOff>
      <xdr:row>1</xdr:row>
      <xdr:rowOff>138098</xdr:rowOff>
    </xdr:to>
    <xdr:sp macro="" textlink="">
      <xdr:nvSpPr>
        <xdr:cNvPr id="12" name="CuadroTexto 5">
          <a:extLst>
            <a:ext uri="{FF2B5EF4-FFF2-40B4-BE49-F238E27FC236}">
              <a16:creationId xmlns:a16="http://schemas.microsoft.com/office/drawing/2014/main" xmlns="" id="{00000000-0008-0000-0F00-00000C000000}"/>
            </a:ext>
          </a:extLst>
        </xdr:cNvPr>
        <xdr:cNvSpPr txBox="1"/>
      </xdr:nvSpPr>
      <xdr:spPr>
        <a:xfrm>
          <a:off x="4145181" y="688680"/>
          <a:ext cx="12227558" cy="4654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317500</xdr:colOff>
      <xdr:row>2</xdr:row>
      <xdr:rowOff>190500</xdr:rowOff>
    </xdr:to>
    <xdr:pic>
      <xdr:nvPicPr>
        <xdr:cNvPr id="10" name="Imagen 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8176875" cy="1333500"/>
        </a:xfrm>
        <a:prstGeom prst="rect">
          <a:avLst/>
        </a:prstGeom>
      </xdr:spPr>
    </xdr:pic>
    <xdr:clientData/>
  </xdr:twoCellAnchor>
  <xdr:twoCellAnchor>
    <xdr:from>
      <xdr:col>0</xdr:col>
      <xdr:colOff>0</xdr:colOff>
      <xdr:row>23</xdr:row>
      <xdr:rowOff>79038</xdr:rowOff>
    </xdr:from>
    <xdr:to>
      <xdr:col>10</xdr:col>
      <xdr:colOff>84742</xdr:colOff>
      <xdr:row>35</xdr:row>
      <xdr:rowOff>134261</xdr:rowOff>
    </xdr:to>
    <xdr:graphicFrame macro="">
      <xdr:nvGraphicFramePr>
        <xdr:cNvPr id="9" name="Gráfico 8">
          <a:extLst>
            <a:ext uri="{FF2B5EF4-FFF2-40B4-BE49-F238E27FC236}">
              <a16:creationId xmlns:a16="http://schemas.microsoft.com/office/drawing/2014/main" xmlns="" id="{00000000-0008-0000-1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1260361</xdr:colOff>
      <xdr:row>37</xdr:row>
      <xdr:rowOff>259557</xdr:rowOff>
    </xdr:from>
    <xdr:to>
      <xdr:col>11</xdr:col>
      <xdr:colOff>344600</xdr:colOff>
      <xdr:row>48</xdr:row>
      <xdr:rowOff>307183</xdr:rowOff>
    </xdr:to>
    <xdr:graphicFrame macro="">
      <xdr:nvGraphicFramePr>
        <xdr:cNvPr id="11" name="Gráfico 10">
          <a:extLst>
            <a:ext uri="{FF2B5EF4-FFF2-40B4-BE49-F238E27FC236}">
              <a16:creationId xmlns:a16="http://schemas.microsoft.com/office/drawing/2014/main" xmlns="" id="{00000000-0008-0000-1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3712098</xdr:colOff>
      <xdr:row>0</xdr:row>
      <xdr:rowOff>97945</xdr:rowOff>
    </xdr:from>
    <xdr:to>
      <xdr:col>10</xdr:col>
      <xdr:colOff>1074943</xdr:colOff>
      <xdr:row>0</xdr:row>
      <xdr:rowOff>743479</xdr:rowOff>
    </xdr:to>
    <xdr:sp macro="" textlink="">
      <xdr:nvSpPr>
        <xdr:cNvPr id="16" name="CuadroTexto 15">
          <a:extLst>
            <a:ext uri="{FF2B5EF4-FFF2-40B4-BE49-F238E27FC236}">
              <a16:creationId xmlns:a16="http://schemas.microsoft.com/office/drawing/2014/main" xmlns="" id="{00000000-0008-0000-1000-000010000000}"/>
            </a:ext>
          </a:extLst>
        </xdr:cNvPr>
        <xdr:cNvSpPr txBox="1"/>
      </xdr:nvSpPr>
      <xdr:spPr>
        <a:xfrm>
          <a:off x="3902598" y="97945"/>
          <a:ext cx="11872595" cy="6455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xdr:col>
      <xdr:colOff>3750341</xdr:colOff>
      <xdr:row>0</xdr:row>
      <xdr:rowOff>667930</xdr:rowOff>
    </xdr:from>
    <xdr:to>
      <xdr:col>9</xdr:col>
      <xdr:colOff>870068</xdr:colOff>
      <xdr:row>1</xdr:row>
      <xdr:rowOff>254547</xdr:rowOff>
    </xdr:to>
    <xdr:sp macro="" textlink="">
      <xdr:nvSpPr>
        <xdr:cNvPr id="17" name="CuadroTexto 5">
          <a:extLst>
            <a:ext uri="{FF2B5EF4-FFF2-40B4-BE49-F238E27FC236}">
              <a16:creationId xmlns:a16="http://schemas.microsoft.com/office/drawing/2014/main" xmlns="" id="{00000000-0008-0000-1000-000011000000}"/>
            </a:ext>
          </a:extLst>
        </xdr:cNvPr>
        <xdr:cNvSpPr txBox="1"/>
      </xdr:nvSpPr>
      <xdr:spPr>
        <a:xfrm>
          <a:off x="3940841" y="667930"/>
          <a:ext cx="10311852" cy="4597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381000</xdr:colOff>
      <xdr:row>2</xdr:row>
      <xdr:rowOff>190500</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8176875" cy="1333500"/>
        </a:xfrm>
        <a:prstGeom prst="rect">
          <a:avLst/>
        </a:prstGeom>
      </xdr:spPr>
    </xdr:pic>
    <xdr:clientData/>
  </xdr:twoCellAnchor>
  <xdr:twoCellAnchor>
    <xdr:from>
      <xdr:col>1</xdr:col>
      <xdr:colOff>765739</xdr:colOff>
      <xdr:row>42</xdr:row>
      <xdr:rowOff>221118</xdr:rowOff>
    </xdr:from>
    <xdr:to>
      <xdr:col>10</xdr:col>
      <xdr:colOff>1805552</xdr:colOff>
      <xdr:row>53</xdr:row>
      <xdr:rowOff>268744</xdr:rowOff>
    </xdr:to>
    <xdr:graphicFrame macro="">
      <xdr:nvGraphicFramePr>
        <xdr:cNvPr id="7" name="Gráfico 6">
          <a:extLst>
            <a:ext uri="{FF2B5EF4-FFF2-40B4-BE49-F238E27FC236}">
              <a16:creationId xmlns:a16="http://schemas.microsoft.com/office/drawing/2014/main" xmlns="" id="{00000000-0008-0000-11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1319893</xdr:colOff>
      <xdr:row>27</xdr:row>
      <xdr:rowOff>304803</xdr:rowOff>
    </xdr:from>
    <xdr:to>
      <xdr:col>11</xdr:col>
      <xdr:colOff>147108</xdr:colOff>
      <xdr:row>40</xdr:row>
      <xdr:rowOff>32548</xdr:rowOff>
    </xdr:to>
    <xdr:graphicFrame macro="">
      <xdr:nvGraphicFramePr>
        <xdr:cNvPr id="12" name="Gráfico 11">
          <a:extLst>
            <a:ext uri="{FF2B5EF4-FFF2-40B4-BE49-F238E27FC236}">
              <a16:creationId xmlns:a16="http://schemas.microsoft.com/office/drawing/2014/main" xmlns=""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3380105</xdr:colOff>
      <xdr:row>0</xdr:row>
      <xdr:rowOff>139220</xdr:rowOff>
    </xdr:from>
    <xdr:to>
      <xdr:col>10</xdr:col>
      <xdr:colOff>1016250</xdr:colOff>
      <xdr:row>0</xdr:row>
      <xdr:rowOff>784754</xdr:rowOff>
    </xdr:to>
    <xdr:sp macro="" textlink="">
      <xdr:nvSpPr>
        <xdr:cNvPr id="15" name="CuadroTexto 14">
          <a:extLst>
            <a:ext uri="{FF2B5EF4-FFF2-40B4-BE49-F238E27FC236}">
              <a16:creationId xmlns:a16="http://schemas.microsoft.com/office/drawing/2014/main" xmlns="" id="{00000000-0008-0000-1100-00000F000000}"/>
            </a:ext>
          </a:extLst>
        </xdr:cNvPr>
        <xdr:cNvSpPr txBox="1"/>
      </xdr:nvSpPr>
      <xdr:spPr>
        <a:xfrm>
          <a:off x="3570605" y="139220"/>
          <a:ext cx="12018895" cy="6455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xdr:col>
      <xdr:colOff>3402358</xdr:colOff>
      <xdr:row>0</xdr:row>
      <xdr:rowOff>693330</xdr:rowOff>
    </xdr:from>
    <xdr:to>
      <xdr:col>9</xdr:col>
      <xdr:colOff>760277</xdr:colOff>
      <xdr:row>2</xdr:row>
      <xdr:rowOff>10072</xdr:rowOff>
    </xdr:to>
    <xdr:sp macro="" textlink="">
      <xdr:nvSpPr>
        <xdr:cNvPr id="16" name="CuadroTexto 5">
          <a:extLst>
            <a:ext uri="{FF2B5EF4-FFF2-40B4-BE49-F238E27FC236}">
              <a16:creationId xmlns:a16="http://schemas.microsoft.com/office/drawing/2014/main" xmlns="" id="{00000000-0008-0000-1100-000010000000}"/>
            </a:ext>
          </a:extLst>
        </xdr:cNvPr>
        <xdr:cNvSpPr txBox="1"/>
      </xdr:nvSpPr>
      <xdr:spPr>
        <a:xfrm>
          <a:off x="3592858" y="693330"/>
          <a:ext cx="10438919" cy="4597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603250</xdr:colOff>
      <xdr:row>1</xdr:row>
      <xdr:rowOff>111125</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842750" cy="1095375"/>
        </a:xfrm>
        <a:prstGeom prst="rect">
          <a:avLst/>
        </a:prstGeom>
      </xdr:spPr>
    </xdr:pic>
    <xdr:clientData/>
  </xdr:twoCellAnchor>
  <xdr:twoCellAnchor>
    <xdr:from>
      <xdr:col>1</xdr:col>
      <xdr:colOff>1857435</xdr:colOff>
      <xdr:row>0</xdr:row>
      <xdr:rowOff>67852</xdr:rowOff>
    </xdr:from>
    <xdr:to>
      <xdr:col>7</xdr:col>
      <xdr:colOff>505355</xdr:colOff>
      <xdr:row>1</xdr:row>
      <xdr:rowOff>95783</xdr:rowOff>
    </xdr:to>
    <xdr:grpSp>
      <xdr:nvGrpSpPr>
        <xdr:cNvPr id="3" name="Grupo 2">
          <a:extLst>
            <a:ext uri="{FF2B5EF4-FFF2-40B4-BE49-F238E27FC236}">
              <a16:creationId xmlns:a16="http://schemas.microsoft.com/office/drawing/2014/main" xmlns="" id="{A7B2ACE6-08D4-4D72-8F57-AF332B5F0A48}"/>
            </a:ext>
          </a:extLst>
        </xdr:cNvPr>
        <xdr:cNvGrpSpPr/>
      </xdr:nvGrpSpPr>
      <xdr:grpSpPr>
        <a:xfrm>
          <a:off x="2190810" y="67852"/>
          <a:ext cx="9554045" cy="1012181"/>
          <a:chOff x="3490792" y="108613"/>
          <a:chExt cx="8412649" cy="1016030"/>
        </a:xfrm>
      </xdr:grpSpPr>
      <xdr:sp macro="" textlink="">
        <xdr:nvSpPr>
          <xdr:cNvPr id="4" name="CuadroTexto 3">
            <a:extLst>
              <a:ext uri="{FF2B5EF4-FFF2-40B4-BE49-F238E27FC236}">
                <a16:creationId xmlns:a16="http://schemas.microsoft.com/office/drawing/2014/main" xmlns="" id="{90ABCA7E-3118-4693-8844-BF55D7779064}"/>
              </a:ext>
            </a:extLst>
          </xdr:cNvPr>
          <xdr:cNvSpPr txBox="1"/>
        </xdr:nvSpPr>
        <xdr:spPr>
          <a:xfrm>
            <a:off x="3490792" y="108613"/>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5" name="CuadroTexto 4">
            <a:extLst>
              <a:ext uri="{FF2B5EF4-FFF2-40B4-BE49-F238E27FC236}">
                <a16:creationId xmlns:a16="http://schemas.microsoft.com/office/drawing/2014/main" xmlns="" id="{BEC2E03C-3E12-4836-AF4E-8D93A39DA461}"/>
              </a:ext>
            </a:extLst>
          </xdr:cNvPr>
          <xdr:cNvSpPr txBox="1"/>
        </xdr:nvSpPr>
        <xdr:spPr>
          <a:xfrm>
            <a:off x="3497742" y="546518"/>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 de financiamiento y erogaciones 2022-2024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47625</xdr:colOff>
      <xdr:row>23</xdr:row>
      <xdr:rowOff>340631</xdr:rowOff>
    </xdr:from>
    <xdr:to>
      <xdr:col>8</xdr:col>
      <xdr:colOff>526708</xdr:colOff>
      <xdr:row>43</xdr:row>
      <xdr:rowOff>26988</xdr:rowOff>
    </xdr:to>
    <xdr:graphicFrame macro="">
      <xdr:nvGraphicFramePr>
        <xdr:cNvPr id="6" name="3 Gráfico">
          <a:extLst>
            <a:ext uri="{FF2B5EF4-FFF2-40B4-BE49-F238E27FC236}">
              <a16:creationId xmlns:a16="http://schemas.microsoft.com/office/drawing/2014/main" xmlns="" id="{22BE6D88-013C-4BE6-94E8-C38A545AE4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142875</xdr:colOff>
      <xdr:row>0</xdr:row>
      <xdr:rowOff>142875</xdr:rowOff>
    </xdr:from>
    <xdr:to>
      <xdr:col>2</xdr:col>
      <xdr:colOff>11198224</xdr:colOff>
      <xdr:row>4</xdr:row>
      <xdr:rowOff>63500</xdr:rowOff>
    </xdr:to>
    <xdr:pic>
      <xdr:nvPicPr>
        <xdr:cNvPr id="6" name="Imagen 5">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2875" y="142875"/>
          <a:ext cx="12779374" cy="1317625"/>
        </a:xfrm>
        <a:prstGeom prst="rect">
          <a:avLst/>
        </a:prstGeom>
      </xdr:spPr>
    </xdr:pic>
    <xdr:clientData/>
  </xdr:twoCellAnchor>
  <xdr:twoCellAnchor>
    <xdr:from>
      <xdr:col>2</xdr:col>
      <xdr:colOff>1007178</xdr:colOff>
      <xdr:row>0</xdr:row>
      <xdr:rowOff>226039</xdr:rowOff>
    </xdr:from>
    <xdr:to>
      <xdr:col>2</xdr:col>
      <xdr:colOff>9494368</xdr:colOff>
      <xdr:row>1</xdr:row>
      <xdr:rowOff>14644</xdr:rowOff>
    </xdr:to>
    <xdr:sp macro="" textlink="">
      <xdr:nvSpPr>
        <xdr:cNvPr id="13" name="CuadroTexto 12">
          <a:extLst>
            <a:ext uri="{FF2B5EF4-FFF2-40B4-BE49-F238E27FC236}">
              <a16:creationId xmlns:a16="http://schemas.microsoft.com/office/drawing/2014/main" xmlns="" id="{00000000-0008-0000-0100-00000D000000}"/>
            </a:ext>
          </a:extLst>
        </xdr:cNvPr>
        <xdr:cNvSpPr txBox="1"/>
      </xdr:nvSpPr>
      <xdr:spPr>
        <a:xfrm>
          <a:off x="2531178" y="226039"/>
          <a:ext cx="8487190" cy="7252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1059089</xdr:colOff>
      <xdr:row>0</xdr:row>
      <xdr:rowOff>781504</xdr:rowOff>
    </xdr:from>
    <xdr:to>
      <xdr:col>2</xdr:col>
      <xdr:colOff>10082013</xdr:colOff>
      <xdr:row>3</xdr:row>
      <xdr:rowOff>61964</xdr:rowOff>
    </xdr:to>
    <xdr:sp macro="" textlink="">
      <xdr:nvSpPr>
        <xdr:cNvPr id="15" name="CuadroTexto 5">
          <a:extLst>
            <a:ext uri="{FF2B5EF4-FFF2-40B4-BE49-F238E27FC236}">
              <a16:creationId xmlns:a16="http://schemas.microsoft.com/office/drawing/2014/main" xmlns="" id="{00000000-0008-0000-0100-00000F000000}"/>
            </a:ext>
          </a:extLst>
        </xdr:cNvPr>
        <xdr:cNvSpPr txBox="1"/>
      </xdr:nvSpPr>
      <xdr:spPr>
        <a:xfrm>
          <a:off x="2583089" y="781504"/>
          <a:ext cx="9022924" cy="5187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603250</xdr:colOff>
      <xdr:row>1</xdr:row>
      <xdr:rowOff>111125</xdr:rowOff>
    </xdr:to>
    <xdr:pic>
      <xdr:nvPicPr>
        <xdr:cNvPr id="9" name="Imagen 8">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842750" cy="1095375"/>
        </a:xfrm>
        <a:prstGeom prst="rect">
          <a:avLst/>
        </a:prstGeom>
      </xdr:spPr>
    </xdr:pic>
    <xdr:clientData/>
  </xdr:twoCellAnchor>
  <xdr:twoCellAnchor>
    <xdr:from>
      <xdr:col>1</xdr:col>
      <xdr:colOff>1879446</xdr:colOff>
      <xdr:row>0</xdr:row>
      <xdr:rowOff>67852</xdr:rowOff>
    </xdr:from>
    <xdr:to>
      <xdr:col>7</xdr:col>
      <xdr:colOff>521230</xdr:colOff>
      <xdr:row>1</xdr:row>
      <xdr:rowOff>79908</xdr:rowOff>
    </xdr:to>
    <xdr:grpSp>
      <xdr:nvGrpSpPr>
        <xdr:cNvPr id="3" name="Grupo 2">
          <a:extLst>
            <a:ext uri="{FF2B5EF4-FFF2-40B4-BE49-F238E27FC236}">
              <a16:creationId xmlns:a16="http://schemas.microsoft.com/office/drawing/2014/main" xmlns="" id="{E9E4BED0-CC7F-48EE-A156-F039559C24C7}"/>
            </a:ext>
          </a:extLst>
        </xdr:cNvPr>
        <xdr:cNvGrpSpPr/>
      </xdr:nvGrpSpPr>
      <xdr:grpSpPr>
        <a:xfrm>
          <a:off x="2212821" y="67852"/>
          <a:ext cx="9547909" cy="996306"/>
          <a:chOff x="3515725" y="108614"/>
          <a:chExt cx="8405699" cy="1000094"/>
        </a:xfrm>
      </xdr:grpSpPr>
      <xdr:sp macro="" textlink="">
        <xdr:nvSpPr>
          <xdr:cNvPr id="4" name="CuadroTexto 3">
            <a:extLst>
              <a:ext uri="{FF2B5EF4-FFF2-40B4-BE49-F238E27FC236}">
                <a16:creationId xmlns:a16="http://schemas.microsoft.com/office/drawing/2014/main" xmlns="" id="{B67D7282-26DF-44E7-949A-0D887B2D9DA6}"/>
              </a:ext>
            </a:extLst>
          </xdr:cNvPr>
          <xdr:cNvSpPr txBox="1"/>
        </xdr:nvSpPr>
        <xdr:spPr>
          <a:xfrm>
            <a:off x="3580703" y="108614"/>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5" name="CuadroTexto 4">
            <a:extLst>
              <a:ext uri="{FF2B5EF4-FFF2-40B4-BE49-F238E27FC236}">
                <a16:creationId xmlns:a16="http://schemas.microsoft.com/office/drawing/2014/main" xmlns="" id="{56E65DC2-8494-452C-AC18-F8875243E728}"/>
              </a:ext>
            </a:extLst>
          </xdr:cNvPr>
          <xdr:cNvSpPr txBox="1"/>
        </xdr:nvSpPr>
        <xdr:spPr>
          <a:xfrm>
            <a:off x="3515725" y="530582"/>
            <a:ext cx="8405699" cy="57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 de financiamiento y erogaciones 2007-2024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174625</xdr:colOff>
      <xdr:row>17</xdr:row>
      <xdr:rowOff>81188</xdr:rowOff>
    </xdr:from>
    <xdr:to>
      <xdr:col>8</xdr:col>
      <xdr:colOff>208301</xdr:colOff>
      <xdr:row>29</xdr:row>
      <xdr:rowOff>263862</xdr:rowOff>
    </xdr:to>
    <xdr:graphicFrame macro="">
      <xdr:nvGraphicFramePr>
        <xdr:cNvPr id="6" name="3 Gráfico">
          <a:extLst>
            <a:ext uri="{FF2B5EF4-FFF2-40B4-BE49-F238E27FC236}">
              <a16:creationId xmlns:a16="http://schemas.microsoft.com/office/drawing/2014/main" xmlns="" id="{4955EE22-351C-4E00-A971-DEF1C7725C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5671</xdr:colOff>
      <xdr:row>43</xdr:row>
      <xdr:rowOff>16329</xdr:rowOff>
    </xdr:from>
    <xdr:to>
      <xdr:col>8</xdr:col>
      <xdr:colOff>359568</xdr:colOff>
      <xdr:row>55</xdr:row>
      <xdr:rowOff>196048</xdr:rowOff>
    </xdr:to>
    <xdr:graphicFrame macro="">
      <xdr:nvGraphicFramePr>
        <xdr:cNvPr id="7" name="3 Gráfico">
          <a:extLst>
            <a:ext uri="{FF2B5EF4-FFF2-40B4-BE49-F238E27FC236}">
              <a16:creationId xmlns:a16="http://schemas.microsoft.com/office/drawing/2014/main" xmlns="" id="{5AEEF257-B25D-4EE3-81E3-947213DE41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247650</xdr:colOff>
      <xdr:row>66</xdr:row>
      <xdr:rowOff>125636</xdr:rowOff>
    </xdr:from>
    <xdr:to>
      <xdr:col>8</xdr:col>
      <xdr:colOff>274976</xdr:colOff>
      <xdr:row>80</xdr:row>
      <xdr:rowOff>306536</xdr:rowOff>
    </xdr:to>
    <xdr:graphicFrame macro="">
      <xdr:nvGraphicFramePr>
        <xdr:cNvPr id="8" name="3 Gráfico">
          <a:extLst>
            <a:ext uri="{FF2B5EF4-FFF2-40B4-BE49-F238E27FC236}">
              <a16:creationId xmlns:a16="http://schemas.microsoft.com/office/drawing/2014/main" xmlns="" id="{5C8D67A5-685B-4633-8B44-D77AA13AE4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650875</xdr:colOff>
      <xdr:row>1</xdr:row>
      <xdr:rowOff>111125</xdr:rowOff>
    </xdr:to>
    <xdr:pic>
      <xdr:nvPicPr>
        <xdr:cNvPr id="80" name="Imagen 7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842750" cy="1095375"/>
        </a:xfrm>
        <a:prstGeom prst="rect">
          <a:avLst/>
        </a:prstGeom>
      </xdr:spPr>
    </xdr:pic>
    <xdr:clientData/>
  </xdr:twoCellAnchor>
  <xdr:twoCellAnchor>
    <xdr:from>
      <xdr:col>1</xdr:col>
      <xdr:colOff>1840864</xdr:colOff>
      <xdr:row>0</xdr:row>
      <xdr:rowOff>99602</xdr:rowOff>
    </xdr:from>
    <xdr:to>
      <xdr:col>5</xdr:col>
      <xdr:colOff>222250</xdr:colOff>
      <xdr:row>1</xdr:row>
      <xdr:rowOff>95783</xdr:rowOff>
    </xdr:to>
    <xdr:grpSp>
      <xdr:nvGrpSpPr>
        <xdr:cNvPr id="3" name="Grupo 2">
          <a:extLst>
            <a:ext uri="{FF2B5EF4-FFF2-40B4-BE49-F238E27FC236}">
              <a16:creationId xmlns:a16="http://schemas.microsoft.com/office/drawing/2014/main" xmlns="" id="{4069E811-FAE7-4885-A8F9-89068923C229}"/>
            </a:ext>
          </a:extLst>
        </xdr:cNvPr>
        <xdr:cNvGrpSpPr/>
      </xdr:nvGrpSpPr>
      <xdr:grpSpPr>
        <a:xfrm>
          <a:off x="2174239" y="99602"/>
          <a:ext cx="7144386" cy="980431"/>
          <a:chOff x="3579239" y="140484"/>
          <a:chExt cx="9270908" cy="984159"/>
        </a:xfrm>
      </xdr:grpSpPr>
      <xdr:sp macro="" textlink="">
        <xdr:nvSpPr>
          <xdr:cNvPr id="4" name="CuadroTexto 3">
            <a:extLst>
              <a:ext uri="{FF2B5EF4-FFF2-40B4-BE49-F238E27FC236}">
                <a16:creationId xmlns:a16="http://schemas.microsoft.com/office/drawing/2014/main" xmlns="" id="{BA62636C-06EC-4B60-B963-EA2D45B344B4}"/>
              </a:ext>
            </a:extLst>
          </xdr:cNvPr>
          <xdr:cNvSpPr txBox="1"/>
        </xdr:nvSpPr>
        <xdr:spPr>
          <a:xfrm>
            <a:off x="3580143" y="140484"/>
            <a:ext cx="7724991"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5" name="CuadroTexto 4">
            <a:extLst>
              <a:ext uri="{FF2B5EF4-FFF2-40B4-BE49-F238E27FC236}">
                <a16:creationId xmlns:a16="http://schemas.microsoft.com/office/drawing/2014/main" xmlns="" id="{540967CE-5B28-42C6-AFC0-39F2A41FE5D7}"/>
              </a:ext>
            </a:extLst>
          </xdr:cNvPr>
          <xdr:cNvSpPr txBox="1"/>
        </xdr:nvSpPr>
        <xdr:spPr>
          <a:xfrm>
            <a:off x="3579239" y="546518"/>
            <a:ext cx="9270908"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 de financiamiento y erogaciones 2007-2024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95250</xdr:colOff>
      <xdr:row>16</xdr:row>
      <xdr:rowOff>79375</xdr:rowOff>
    </xdr:from>
    <xdr:to>
      <xdr:col>2</xdr:col>
      <xdr:colOff>1016001</xdr:colOff>
      <xdr:row>26</xdr:row>
      <xdr:rowOff>254000</xdr:rowOff>
    </xdr:to>
    <xdr:grpSp>
      <xdr:nvGrpSpPr>
        <xdr:cNvPr id="81" name="Grupo 80"/>
        <xdr:cNvGrpSpPr/>
      </xdr:nvGrpSpPr>
      <xdr:grpSpPr>
        <a:xfrm>
          <a:off x="95250" y="7254875"/>
          <a:ext cx="6842126" cy="4302125"/>
          <a:chOff x="127000" y="7286624"/>
          <a:chExt cx="6842126" cy="4302125"/>
        </a:xfrm>
      </xdr:grpSpPr>
      <xdr:graphicFrame macro="">
        <xdr:nvGraphicFramePr>
          <xdr:cNvPr id="82" name="Gráfico 81"/>
          <xdr:cNvGraphicFramePr/>
        </xdr:nvGraphicFramePr>
        <xdr:xfrm>
          <a:off x="127000" y="7286624"/>
          <a:ext cx="6842126" cy="4302125"/>
        </xdr:xfrm>
        <a:graphic>
          <a:graphicData uri="http://schemas.openxmlformats.org/drawingml/2006/chart">
            <c:chart xmlns:c="http://schemas.openxmlformats.org/drawingml/2006/chart" xmlns:r="http://schemas.openxmlformats.org/officeDocument/2006/relationships" r:id="rId2"/>
          </a:graphicData>
        </a:graphic>
      </xdr:graphicFrame>
      <xdr:pic>
        <xdr:nvPicPr>
          <xdr:cNvPr id="83" name="Picture 6" descr="Icono Nasal De Vector De Cánula Ilustración del Vector - Ilustración de  hombre, fondo: 246926271">
            <a:extLst>
              <a:ext uri="{FF2B5EF4-FFF2-40B4-BE49-F238E27FC236}">
                <a16:creationId xmlns:a16="http://schemas.microsoft.com/office/drawing/2014/main" xmlns="" id="{D528E8CC-518E-486B-B346-AB83500D2BB8}"/>
              </a:ext>
            </a:extLst>
          </xdr:cNvPr>
          <xdr:cNvPicPr>
            <a:picLocks noChangeAspect="1" noChangeArrowheads="1"/>
          </xdr:cNvPicPr>
        </xdr:nvPicPr>
        <xdr:blipFill rotWithShape="1">
          <a:blip xmlns:r="http://schemas.openxmlformats.org/officeDocument/2006/relationships" r:embed="rId3" cstate="print">
            <a:duotone>
              <a:schemeClr val="accent5">
                <a:shade val="45000"/>
                <a:satMod val="135000"/>
              </a:schemeClr>
              <a:prstClr val="white"/>
            </a:duotone>
            <a:extLst>
              <a:ext uri="{28A0092B-C50C-407E-A947-70E740481C1C}">
                <a14:useLocalDpi xmlns:a14="http://schemas.microsoft.com/office/drawing/2010/main" val="0"/>
              </a:ext>
            </a:extLst>
          </a:blip>
          <a:srcRect l="21127" t="15326" r="21368" b="23485"/>
          <a:stretch/>
        </xdr:blipFill>
        <xdr:spPr bwMode="auto">
          <a:xfrm>
            <a:off x="3016250" y="8461375"/>
            <a:ext cx="819114" cy="8041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4" name="Picture 2" descr="Medicina. Icono De Medicina. Vector De Medicina. Vector De Icono De  Medicina Ilustración del Vector - Ilustración de estetoscopio, tratamiento:  204106524">
            <a:extLst>
              <a:ext uri="{FF2B5EF4-FFF2-40B4-BE49-F238E27FC236}">
                <a16:creationId xmlns:a16="http://schemas.microsoft.com/office/drawing/2014/main" xmlns="" id="{ED29F8FD-F7DA-4111-97F3-74E61ADD13E2}"/>
              </a:ext>
            </a:extLst>
          </xdr:cNvPr>
          <xdr:cNvPicPr>
            <a:picLocks noChangeAspect="1" noChangeArrowheads="1"/>
          </xdr:cNvPicPr>
        </xdr:nvPicPr>
        <xdr:blipFill rotWithShape="1">
          <a:blip xmlns:r="http://schemas.openxmlformats.org/officeDocument/2006/relationships" r:embed="rId4" cstate="print">
            <a:duotone>
              <a:schemeClr val="accent5">
                <a:shade val="45000"/>
                <a:satMod val="135000"/>
              </a:schemeClr>
              <a:prstClr val="white"/>
            </a:duotone>
            <a:extLst>
              <a:ext uri="{28A0092B-C50C-407E-A947-70E740481C1C}">
                <a14:useLocalDpi xmlns:a14="http://schemas.microsoft.com/office/drawing/2010/main" val="0"/>
              </a:ext>
            </a:extLst>
          </a:blip>
          <a:srcRect l="16189" t="13016" r="16017" b="17636"/>
          <a:stretch/>
        </xdr:blipFill>
        <xdr:spPr bwMode="auto">
          <a:xfrm>
            <a:off x="3269030" y="9363083"/>
            <a:ext cx="324339" cy="32330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5" name="Picture 2" descr="5,784 en la categoría «Cánula» de fotos e imágenes de stock libres de  regalías | Shutterstock">
            <a:extLst>
              <a:ext uri="{FF2B5EF4-FFF2-40B4-BE49-F238E27FC236}">
                <a16:creationId xmlns:a16="http://schemas.microsoft.com/office/drawing/2014/main" xmlns="" id="{CD41A303-B6F8-4CFF-A09E-DDE1565EED3B}"/>
              </a:ext>
            </a:extLst>
          </xdr:cNvPr>
          <xdr:cNvPicPr>
            <a:picLocks noChangeAspect="1" noChangeArrowheads="1"/>
          </xdr:cNvPicPr>
        </xdr:nvPicPr>
        <xdr:blipFill rotWithShape="1">
          <a:blip xmlns:r="http://schemas.openxmlformats.org/officeDocument/2006/relationships" r:embed="rId5">
            <a:duotone>
              <a:schemeClr val="accent5">
                <a:shade val="45000"/>
                <a:satMod val="135000"/>
              </a:schemeClr>
              <a:prstClr val="white"/>
            </a:duotone>
            <a:extLst>
              <a:ext uri="{28A0092B-C50C-407E-A947-70E740481C1C}">
                <a14:useLocalDpi xmlns:a14="http://schemas.microsoft.com/office/drawing/2010/main" val="0"/>
              </a:ext>
            </a:extLst>
          </a:blip>
          <a:srcRect l="52020" t="64976" r="35328" b="15881"/>
          <a:stretch/>
        </xdr:blipFill>
        <xdr:spPr bwMode="auto">
          <a:xfrm>
            <a:off x="2873375" y="9363083"/>
            <a:ext cx="279085" cy="26540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6" name="Picture 8" descr="Icono De Línea De Jeringa Vector PNG ,dibujos Inyección, Vacuna, Jeringuilla  PNG y Vector para Descargar Gratis | Pngtree">
            <a:extLst>
              <a:ext uri="{FF2B5EF4-FFF2-40B4-BE49-F238E27FC236}">
                <a16:creationId xmlns:a16="http://schemas.microsoft.com/office/drawing/2014/main" xmlns="" id="{8C63F6B5-690D-41AC-85AD-4A4D424F0685}"/>
              </a:ext>
            </a:extLst>
          </xdr:cNvPr>
          <xdr:cNvPicPr>
            <a:picLocks noChangeAspect="1" noChangeArrowheads="1"/>
          </xdr:cNvPicPr>
        </xdr:nvPicPr>
        <xdr:blipFill>
          <a:blip xmlns:r="http://schemas.openxmlformats.org/officeDocument/2006/relationships" r:embed="rId6" cstate="print">
            <a:duotone>
              <a:schemeClr val="accent5">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rot="16385929">
            <a:off x="3723595" y="9331457"/>
            <a:ext cx="331471" cy="30580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0</xdr:colOff>
      <xdr:row>38</xdr:row>
      <xdr:rowOff>95250</xdr:rowOff>
    </xdr:from>
    <xdr:to>
      <xdr:col>2</xdr:col>
      <xdr:colOff>920751</xdr:colOff>
      <xdr:row>48</xdr:row>
      <xdr:rowOff>269875</xdr:rowOff>
    </xdr:to>
    <xdr:grpSp>
      <xdr:nvGrpSpPr>
        <xdr:cNvPr id="87" name="Grupo 86"/>
        <xdr:cNvGrpSpPr/>
      </xdr:nvGrpSpPr>
      <xdr:grpSpPr>
        <a:xfrm>
          <a:off x="0" y="16351250"/>
          <a:ext cx="6842126" cy="4302125"/>
          <a:chOff x="127000" y="7286624"/>
          <a:chExt cx="6842126" cy="4302125"/>
        </a:xfrm>
      </xdr:grpSpPr>
      <xdr:graphicFrame macro="">
        <xdr:nvGraphicFramePr>
          <xdr:cNvPr id="88" name="Gráfico 87"/>
          <xdr:cNvGraphicFramePr/>
        </xdr:nvGraphicFramePr>
        <xdr:xfrm>
          <a:off x="127000" y="7286624"/>
          <a:ext cx="6842126" cy="4302125"/>
        </xdr:xfrm>
        <a:graphic>
          <a:graphicData uri="http://schemas.openxmlformats.org/drawingml/2006/chart">
            <c:chart xmlns:c="http://schemas.openxmlformats.org/drawingml/2006/chart" xmlns:r="http://schemas.openxmlformats.org/officeDocument/2006/relationships" r:id="rId7"/>
          </a:graphicData>
        </a:graphic>
      </xdr:graphicFrame>
      <xdr:pic>
        <xdr:nvPicPr>
          <xdr:cNvPr id="89" name="Picture 6" descr="Icono Nasal De Vector De Cánula Ilustración del Vector - Ilustración de  hombre, fondo: 246926271">
            <a:extLst>
              <a:ext uri="{FF2B5EF4-FFF2-40B4-BE49-F238E27FC236}">
                <a16:creationId xmlns:a16="http://schemas.microsoft.com/office/drawing/2014/main" xmlns="" id="{D528E8CC-518E-486B-B346-AB83500D2BB8}"/>
              </a:ext>
            </a:extLst>
          </xdr:cNvPr>
          <xdr:cNvPicPr>
            <a:picLocks noChangeAspect="1" noChangeArrowheads="1"/>
          </xdr:cNvPicPr>
        </xdr:nvPicPr>
        <xdr:blipFill rotWithShape="1">
          <a:blip xmlns:r="http://schemas.openxmlformats.org/officeDocument/2006/relationships" r:embed="rId3" cstate="print">
            <a:duotone>
              <a:schemeClr val="accent5">
                <a:shade val="45000"/>
                <a:satMod val="135000"/>
              </a:schemeClr>
              <a:prstClr val="white"/>
            </a:duotone>
            <a:extLst>
              <a:ext uri="{28A0092B-C50C-407E-A947-70E740481C1C}">
                <a14:useLocalDpi xmlns:a14="http://schemas.microsoft.com/office/drawing/2010/main" val="0"/>
              </a:ext>
            </a:extLst>
          </a:blip>
          <a:srcRect l="21127" t="15326" r="21368" b="23485"/>
          <a:stretch/>
        </xdr:blipFill>
        <xdr:spPr bwMode="auto">
          <a:xfrm>
            <a:off x="3016250" y="8461375"/>
            <a:ext cx="819114" cy="8041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0" name="Picture 2" descr="Medicina. Icono De Medicina. Vector De Medicina. Vector De Icono De  Medicina Ilustración del Vector - Ilustración de estetoscopio, tratamiento:  204106524">
            <a:extLst>
              <a:ext uri="{FF2B5EF4-FFF2-40B4-BE49-F238E27FC236}">
                <a16:creationId xmlns:a16="http://schemas.microsoft.com/office/drawing/2014/main" xmlns="" id="{ED29F8FD-F7DA-4111-97F3-74E61ADD13E2}"/>
              </a:ext>
            </a:extLst>
          </xdr:cNvPr>
          <xdr:cNvPicPr>
            <a:picLocks noChangeAspect="1" noChangeArrowheads="1"/>
          </xdr:cNvPicPr>
        </xdr:nvPicPr>
        <xdr:blipFill rotWithShape="1">
          <a:blip xmlns:r="http://schemas.openxmlformats.org/officeDocument/2006/relationships" r:embed="rId4" cstate="print">
            <a:duotone>
              <a:schemeClr val="accent5">
                <a:shade val="45000"/>
                <a:satMod val="135000"/>
              </a:schemeClr>
              <a:prstClr val="white"/>
            </a:duotone>
            <a:extLst>
              <a:ext uri="{28A0092B-C50C-407E-A947-70E740481C1C}">
                <a14:useLocalDpi xmlns:a14="http://schemas.microsoft.com/office/drawing/2010/main" val="0"/>
              </a:ext>
            </a:extLst>
          </a:blip>
          <a:srcRect l="16189" t="13016" r="16017" b="17636"/>
          <a:stretch/>
        </xdr:blipFill>
        <xdr:spPr bwMode="auto">
          <a:xfrm>
            <a:off x="3269030" y="9363083"/>
            <a:ext cx="324339" cy="32330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1" name="Picture 2" descr="5,784 en la categoría «Cánula» de fotos e imágenes de stock libres de  regalías | Shutterstock">
            <a:extLst>
              <a:ext uri="{FF2B5EF4-FFF2-40B4-BE49-F238E27FC236}">
                <a16:creationId xmlns:a16="http://schemas.microsoft.com/office/drawing/2014/main" xmlns="" id="{CD41A303-B6F8-4CFF-A09E-DDE1565EED3B}"/>
              </a:ext>
            </a:extLst>
          </xdr:cNvPr>
          <xdr:cNvPicPr>
            <a:picLocks noChangeAspect="1" noChangeArrowheads="1"/>
          </xdr:cNvPicPr>
        </xdr:nvPicPr>
        <xdr:blipFill rotWithShape="1">
          <a:blip xmlns:r="http://schemas.openxmlformats.org/officeDocument/2006/relationships" r:embed="rId5">
            <a:duotone>
              <a:schemeClr val="accent5">
                <a:shade val="45000"/>
                <a:satMod val="135000"/>
              </a:schemeClr>
              <a:prstClr val="white"/>
            </a:duotone>
            <a:extLst>
              <a:ext uri="{28A0092B-C50C-407E-A947-70E740481C1C}">
                <a14:useLocalDpi xmlns:a14="http://schemas.microsoft.com/office/drawing/2010/main" val="0"/>
              </a:ext>
            </a:extLst>
          </a:blip>
          <a:srcRect l="52020" t="64976" r="35328" b="15881"/>
          <a:stretch/>
        </xdr:blipFill>
        <xdr:spPr bwMode="auto">
          <a:xfrm>
            <a:off x="2873375" y="9363083"/>
            <a:ext cx="279085" cy="26540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2" name="Picture 8" descr="Icono De Línea De Jeringa Vector PNG ,dibujos Inyección, Vacuna, Jeringuilla  PNG y Vector para Descargar Gratis | Pngtree">
            <a:extLst>
              <a:ext uri="{FF2B5EF4-FFF2-40B4-BE49-F238E27FC236}">
                <a16:creationId xmlns:a16="http://schemas.microsoft.com/office/drawing/2014/main" xmlns="" id="{8C63F6B5-690D-41AC-85AD-4A4D424F0685}"/>
              </a:ext>
            </a:extLst>
          </xdr:cNvPr>
          <xdr:cNvPicPr>
            <a:picLocks noChangeAspect="1" noChangeArrowheads="1"/>
          </xdr:cNvPicPr>
        </xdr:nvPicPr>
        <xdr:blipFill>
          <a:blip xmlns:r="http://schemas.openxmlformats.org/officeDocument/2006/relationships" r:embed="rId6" cstate="print">
            <a:duotone>
              <a:schemeClr val="accent5">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rot="16385929">
            <a:off x="3723595" y="9331457"/>
            <a:ext cx="331471" cy="30580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0</xdr:colOff>
      <xdr:row>59</xdr:row>
      <xdr:rowOff>73025</xdr:rowOff>
    </xdr:from>
    <xdr:to>
      <xdr:col>2</xdr:col>
      <xdr:colOff>920751</xdr:colOff>
      <xdr:row>69</xdr:row>
      <xdr:rowOff>247650</xdr:rowOff>
    </xdr:to>
    <xdr:grpSp>
      <xdr:nvGrpSpPr>
        <xdr:cNvPr id="93" name="Grupo 92"/>
        <xdr:cNvGrpSpPr/>
      </xdr:nvGrpSpPr>
      <xdr:grpSpPr>
        <a:xfrm>
          <a:off x="0" y="24996775"/>
          <a:ext cx="6842126" cy="4302125"/>
          <a:chOff x="127000" y="7286624"/>
          <a:chExt cx="6842126" cy="4302125"/>
        </a:xfrm>
      </xdr:grpSpPr>
      <xdr:graphicFrame macro="">
        <xdr:nvGraphicFramePr>
          <xdr:cNvPr id="94" name="Gráfico 93"/>
          <xdr:cNvGraphicFramePr/>
        </xdr:nvGraphicFramePr>
        <xdr:xfrm>
          <a:off x="127000" y="7286624"/>
          <a:ext cx="6842126" cy="4302125"/>
        </xdr:xfrm>
        <a:graphic>
          <a:graphicData uri="http://schemas.openxmlformats.org/drawingml/2006/chart">
            <c:chart xmlns:c="http://schemas.openxmlformats.org/drawingml/2006/chart" xmlns:r="http://schemas.openxmlformats.org/officeDocument/2006/relationships" r:id="rId8"/>
          </a:graphicData>
        </a:graphic>
      </xdr:graphicFrame>
      <xdr:pic>
        <xdr:nvPicPr>
          <xdr:cNvPr id="95" name="Picture 6" descr="Icono Nasal De Vector De Cánula Ilustración del Vector - Ilustración de  hombre, fondo: 246926271">
            <a:extLst>
              <a:ext uri="{FF2B5EF4-FFF2-40B4-BE49-F238E27FC236}">
                <a16:creationId xmlns:a16="http://schemas.microsoft.com/office/drawing/2014/main" xmlns="" id="{D528E8CC-518E-486B-B346-AB83500D2BB8}"/>
              </a:ext>
            </a:extLst>
          </xdr:cNvPr>
          <xdr:cNvPicPr>
            <a:picLocks noChangeAspect="1" noChangeArrowheads="1"/>
          </xdr:cNvPicPr>
        </xdr:nvPicPr>
        <xdr:blipFill rotWithShape="1">
          <a:blip xmlns:r="http://schemas.openxmlformats.org/officeDocument/2006/relationships" r:embed="rId3" cstate="print">
            <a:duotone>
              <a:schemeClr val="accent5">
                <a:shade val="45000"/>
                <a:satMod val="135000"/>
              </a:schemeClr>
              <a:prstClr val="white"/>
            </a:duotone>
            <a:extLst>
              <a:ext uri="{28A0092B-C50C-407E-A947-70E740481C1C}">
                <a14:useLocalDpi xmlns:a14="http://schemas.microsoft.com/office/drawing/2010/main" val="0"/>
              </a:ext>
            </a:extLst>
          </a:blip>
          <a:srcRect l="21127" t="15326" r="21368" b="23485"/>
          <a:stretch/>
        </xdr:blipFill>
        <xdr:spPr bwMode="auto">
          <a:xfrm>
            <a:off x="3016250" y="8461375"/>
            <a:ext cx="819114" cy="8041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6" name="Picture 2" descr="Medicina. Icono De Medicina. Vector De Medicina. Vector De Icono De  Medicina Ilustración del Vector - Ilustración de estetoscopio, tratamiento:  204106524">
            <a:extLst>
              <a:ext uri="{FF2B5EF4-FFF2-40B4-BE49-F238E27FC236}">
                <a16:creationId xmlns:a16="http://schemas.microsoft.com/office/drawing/2014/main" xmlns="" id="{ED29F8FD-F7DA-4111-97F3-74E61ADD13E2}"/>
              </a:ext>
            </a:extLst>
          </xdr:cNvPr>
          <xdr:cNvPicPr>
            <a:picLocks noChangeAspect="1" noChangeArrowheads="1"/>
          </xdr:cNvPicPr>
        </xdr:nvPicPr>
        <xdr:blipFill rotWithShape="1">
          <a:blip xmlns:r="http://schemas.openxmlformats.org/officeDocument/2006/relationships" r:embed="rId4" cstate="print">
            <a:duotone>
              <a:schemeClr val="accent5">
                <a:shade val="45000"/>
                <a:satMod val="135000"/>
              </a:schemeClr>
              <a:prstClr val="white"/>
            </a:duotone>
            <a:extLst>
              <a:ext uri="{28A0092B-C50C-407E-A947-70E740481C1C}">
                <a14:useLocalDpi xmlns:a14="http://schemas.microsoft.com/office/drawing/2010/main" val="0"/>
              </a:ext>
            </a:extLst>
          </a:blip>
          <a:srcRect l="16189" t="13016" r="16017" b="17636"/>
          <a:stretch/>
        </xdr:blipFill>
        <xdr:spPr bwMode="auto">
          <a:xfrm>
            <a:off x="3269030" y="9363083"/>
            <a:ext cx="324339" cy="32330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7" name="Picture 2" descr="5,784 en la categoría «Cánula» de fotos e imágenes de stock libres de  regalías | Shutterstock">
            <a:extLst>
              <a:ext uri="{FF2B5EF4-FFF2-40B4-BE49-F238E27FC236}">
                <a16:creationId xmlns:a16="http://schemas.microsoft.com/office/drawing/2014/main" xmlns="" id="{CD41A303-B6F8-4CFF-A09E-DDE1565EED3B}"/>
              </a:ext>
            </a:extLst>
          </xdr:cNvPr>
          <xdr:cNvPicPr>
            <a:picLocks noChangeAspect="1" noChangeArrowheads="1"/>
          </xdr:cNvPicPr>
        </xdr:nvPicPr>
        <xdr:blipFill rotWithShape="1">
          <a:blip xmlns:r="http://schemas.openxmlformats.org/officeDocument/2006/relationships" r:embed="rId5">
            <a:duotone>
              <a:schemeClr val="accent5">
                <a:shade val="45000"/>
                <a:satMod val="135000"/>
              </a:schemeClr>
              <a:prstClr val="white"/>
            </a:duotone>
            <a:extLst>
              <a:ext uri="{28A0092B-C50C-407E-A947-70E740481C1C}">
                <a14:useLocalDpi xmlns:a14="http://schemas.microsoft.com/office/drawing/2010/main" val="0"/>
              </a:ext>
            </a:extLst>
          </a:blip>
          <a:srcRect l="52020" t="64976" r="35328" b="15881"/>
          <a:stretch/>
        </xdr:blipFill>
        <xdr:spPr bwMode="auto">
          <a:xfrm>
            <a:off x="2873375" y="9363083"/>
            <a:ext cx="279085" cy="26540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8" name="Picture 8" descr="Icono De Línea De Jeringa Vector PNG ,dibujos Inyección, Vacuna, Jeringuilla  PNG y Vector para Descargar Gratis | Pngtree">
            <a:extLst>
              <a:ext uri="{FF2B5EF4-FFF2-40B4-BE49-F238E27FC236}">
                <a16:creationId xmlns:a16="http://schemas.microsoft.com/office/drawing/2014/main" xmlns="" id="{8C63F6B5-690D-41AC-85AD-4A4D424F0685}"/>
              </a:ext>
            </a:extLst>
          </xdr:cNvPr>
          <xdr:cNvPicPr>
            <a:picLocks noChangeAspect="1" noChangeArrowheads="1"/>
          </xdr:cNvPicPr>
        </xdr:nvPicPr>
        <xdr:blipFill>
          <a:blip xmlns:r="http://schemas.openxmlformats.org/officeDocument/2006/relationships" r:embed="rId6" cstate="print">
            <a:duotone>
              <a:schemeClr val="accent5">
                <a:shade val="45000"/>
                <a:satMod val="135000"/>
              </a:schemeClr>
              <a:prstClr val="white"/>
            </a:duotone>
            <a:extLst>
              <a:ext uri="{28A0092B-C50C-407E-A947-70E740481C1C}">
                <a14:useLocalDpi xmlns:a14="http://schemas.microsoft.com/office/drawing/2010/main" val="0"/>
              </a:ext>
            </a:extLst>
          </a:blip>
          <a:srcRect/>
          <a:stretch>
            <a:fillRect/>
          </a:stretch>
        </xdr:blipFill>
        <xdr:spPr bwMode="auto">
          <a:xfrm rot="16385929">
            <a:off x="3723595" y="9331457"/>
            <a:ext cx="331471" cy="30580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1073150</xdr:colOff>
      <xdr:row>1</xdr:row>
      <xdr:rowOff>111125</xdr:rowOff>
    </xdr:to>
    <xdr:pic>
      <xdr:nvPicPr>
        <xdr:cNvPr id="24" name="Imagen 23">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980525" cy="1222375"/>
        </a:xfrm>
        <a:prstGeom prst="rect">
          <a:avLst/>
        </a:prstGeom>
      </xdr:spPr>
    </xdr:pic>
    <xdr:clientData/>
  </xdr:twoCellAnchor>
  <xdr:twoCellAnchor>
    <xdr:from>
      <xdr:col>2</xdr:col>
      <xdr:colOff>478121</xdr:colOff>
      <xdr:row>0</xdr:row>
      <xdr:rowOff>84120</xdr:rowOff>
    </xdr:from>
    <xdr:to>
      <xdr:col>16</xdr:col>
      <xdr:colOff>339611</xdr:colOff>
      <xdr:row>0</xdr:row>
      <xdr:rowOff>736130</xdr:rowOff>
    </xdr:to>
    <xdr:sp macro="" textlink="">
      <xdr:nvSpPr>
        <xdr:cNvPr id="30" name="CuadroTexto 29">
          <a:extLst>
            <a:ext uri="{FF2B5EF4-FFF2-40B4-BE49-F238E27FC236}">
              <a16:creationId xmlns:a16="http://schemas.microsoft.com/office/drawing/2014/main" xmlns="" id="{00000000-0008-0000-0E00-000011000000}"/>
            </a:ext>
          </a:extLst>
        </xdr:cNvPr>
        <xdr:cNvSpPr txBox="1"/>
      </xdr:nvSpPr>
      <xdr:spPr>
        <a:xfrm>
          <a:off x="4116671" y="84120"/>
          <a:ext cx="14129940" cy="6520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511092</xdr:colOff>
      <xdr:row>0</xdr:row>
      <xdr:rowOff>647701</xdr:rowOff>
    </xdr:from>
    <xdr:to>
      <xdr:col>14</xdr:col>
      <xdr:colOff>552936</xdr:colOff>
      <xdr:row>1</xdr:row>
      <xdr:rowOff>0</xdr:rowOff>
    </xdr:to>
    <xdr:sp macro="" textlink="">
      <xdr:nvSpPr>
        <xdr:cNvPr id="31" name="CuadroTexto 5">
          <a:extLst>
            <a:ext uri="{FF2B5EF4-FFF2-40B4-BE49-F238E27FC236}">
              <a16:creationId xmlns:a16="http://schemas.microsoft.com/office/drawing/2014/main" xmlns="" id="{00000000-0008-0000-0E00-000012000000}"/>
            </a:ext>
          </a:extLst>
        </xdr:cNvPr>
        <xdr:cNvSpPr txBox="1"/>
      </xdr:nvSpPr>
      <xdr:spPr>
        <a:xfrm>
          <a:off x="4149642" y="647701"/>
          <a:ext cx="12271944" cy="4675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twoCellAnchor>
    <xdr:from>
      <xdr:col>1</xdr:col>
      <xdr:colOff>2444750</xdr:colOff>
      <xdr:row>44</xdr:row>
      <xdr:rowOff>31750</xdr:rowOff>
    </xdr:from>
    <xdr:to>
      <xdr:col>15</xdr:col>
      <xdr:colOff>333375</xdr:colOff>
      <xdr:row>67</xdr:row>
      <xdr:rowOff>77787</xdr:rowOff>
    </xdr:to>
    <xdr:graphicFrame macro="">
      <xdr:nvGraphicFramePr>
        <xdr:cNvPr id="33" name="Gráfico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2222500</xdr:colOff>
      <xdr:row>15</xdr:row>
      <xdr:rowOff>47625</xdr:rowOff>
    </xdr:from>
    <xdr:to>
      <xdr:col>15</xdr:col>
      <xdr:colOff>301625</xdr:colOff>
      <xdr:row>39</xdr:row>
      <xdr:rowOff>15875</xdr:rowOff>
    </xdr:to>
    <xdr:graphicFrame macro="">
      <xdr:nvGraphicFramePr>
        <xdr:cNvPr id="34" name="Gráfico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603250</xdr:colOff>
      <xdr:row>1</xdr:row>
      <xdr:rowOff>111125</xdr:rowOff>
    </xdr:to>
    <xdr:pic>
      <xdr:nvPicPr>
        <xdr:cNvPr id="2" name="Imagen 1">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804650" cy="1101725"/>
        </a:xfrm>
        <a:prstGeom prst="rect">
          <a:avLst/>
        </a:prstGeom>
      </xdr:spPr>
    </xdr:pic>
    <xdr:clientData/>
  </xdr:twoCellAnchor>
  <xdr:twoCellAnchor>
    <xdr:from>
      <xdr:col>1</xdr:col>
      <xdr:colOff>1857435</xdr:colOff>
      <xdr:row>0</xdr:row>
      <xdr:rowOff>67852</xdr:rowOff>
    </xdr:from>
    <xdr:to>
      <xdr:col>7</xdr:col>
      <xdr:colOff>505355</xdr:colOff>
      <xdr:row>1</xdr:row>
      <xdr:rowOff>95783</xdr:rowOff>
    </xdr:to>
    <xdr:grpSp>
      <xdr:nvGrpSpPr>
        <xdr:cNvPr id="3" name="Grupo 2">
          <a:extLst>
            <a:ext uri="{FF2B5EF4-FFF2-40B4-BE49-F238E27FC236}">
              <a16:creationId xmlns:a16="http://schemas.microsoft.com/office/drawing/2014/main" xmlns="" id="{A7B2ACE6-08D4-4D72-8F57-AF332B5F0A48}"/>
            </a:ext>
          </a:extLst>
        </xdr:cNvPr>
        <xdr:cNvGrpSpPr/>
      </xdr:nvGrpSpPr>
      <xdr:grpSpPr>
        <a:xfrm>
          <a:off x="2190810" y="67852"/>
          <a:ext cx="9554045" cy="1012181"/>
          <a:chOff x="3490792" y="108613"/>
          <a:chExt cx="8412649" cy="1016030"/>
        </a:xfrm>
      </xdr:grpSpPr>
      <xdr:sp macro="" textlink="">
        <xdr:nvSpPr>
          <xdr:cNvPr id="4" name="CuadroTexto 3">
            <a:extLst>
              <a:ext uri="{FF2B5EF4-FFF2-40B4-BE49-F238E27FC236}">
                <a16:creationId xmlns:a16="http://schemas.microsoft.com/office/drawing/2014/main" xmlns="" id="{90ABCA7E-3118-4693-8844-BF55D7779064}"/>
              </a:ext>
            </a:extLst>
          </xdr:cNvPr>
          <xdr:cNvSpPr txBox="1"/>
        </xdr:nvSpPr>
        <xdr:spPr>
          <a:xfrm>
            <a:off x="3490792" y="108613"/>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5" name="CuadroTexto 4">
            <a:extLst>
              <a:ext uri="{FF2B5EF4-FFF2-40B4-BE49-F238E27FC236}">
                <a16:creationId xmlns:a16="http://schemas.microsoft.com/office/drawing/2014/main" xmlns="" id="{BEC2E03C-3E12-4836-AF4E-8D93A39DA461}"/>
              </a:ext>
            </a:extLst>
          </xdr:cNvPr>
          <xdr:cNvSpPr txBox="1"/>
        </xdr:nvSpPr>
        <xdr:spPr>
          <a:xfrm>
            <a:off x="3497742" y="546518"/>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 de financiamiento y erogaciones 2022-2024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197304</xdr:colOff>
      <xdr:row>13</xdr:row>
      <xdr:rowOff>197758</xdr:rowOff>
    </xdr:from>
    <xdr:to>
      <xdr:col>5</xdr:col>
      <xdr:colOff>979714</xdr:colOff>
      <xdr:row>26</xdr:row>
      <xdr:rowOff>40821</xdr:rowOff>
    </xdr:to>
    <xdr:graphicFrame macro="">
      <xdr:nvGraphicFramePr>
        <xdr:cNvPr id="6" name="3 Gráfico">
          <a:extLst>
            <a:ext uri="{FF2B5EF4-FFF2-40B4-BE49-F238E27FC236}">
              <a16:creationId xmlns:a16="http://schemas.microsoft.com/office/drawing/2014/main" xmlns="" id="{22BE6D88-013C-4BE6-94E8-C38A545AE4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47626</xdr:colOff>
      <xdr:row>28</xdr:row>
      <xdr:rowOff>269876</xdr:rowOff>
    </xdr:from>
    <xdr:to>
      <xdr:col>6</xdr:col>
      <xdr:colOff>111126</xdr:colOff>
      <xdr:row>41</xdr:row>
      <xdr:rowOff>158750</xdr:rowOff>
    </xdr:to>
    <xdr:graphicFrame macro="">
      <xdr:nvGraphicFramePr>
        <xdr:cNvPr id="8" name="3 Gráfico">
          <a:extLst>
            <a:ext uri="{FF2B5EF4-FFF2-40B4-BE49-F238E27FC236}">
              <a16:creationId xmlns:a16="http://schemas.microsoft.com/office/drawing/2014/main" xmlns="" id="{22BE6D88-013C-4BE6-94E8-C38A545AE4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158749</xdr:colOff>
      <xdr:row>6</xdr:row>
      <xdr:rowOff>222250</xdr:rowOff>
    </xdr:to>
    <xdr:pic>
      <xdr:nvPicPr>
        <xdr:cNvPr id="10" name="Imagen 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6049624" cy="1365250"/>
        </a:xfrm>
        <a:prstGeom prst="rect">
          <a:avLst/>
        </a:prstGeom>
      </xdr:spPr>
    </xdr:pic>
    <xdr:clientData/>
  </xdr:twoCellAnchor>
  <xdr:twoCellAnchor>
    <xdr:from>
      <xdr:col>2</xdr:col>
      <xdr:colOff>1825625</xdr:colOff>
      <xdr:row>0</xdr:row>
      <xdr:rowOff>174624</xdr:rowOff>
    </xdr:from>
    <xdr:to>
      <xdr:col>6</xdr:col>
      <xdr:colOff>810669</xdr:colOff>
      <xdr:row>6</xdr:row>
      <xdr:rowOff>24604</xdr:rowOff>
    </xdr:to>
    <xdr:grpSp>
      <xdr:nvGrpSpPr>
        <xdr:cNvPr id="3" name="7 Grupo">
          <a:extLst>
            <a:ext uri="{FF2B5EF4-FFF2-40B4-BE49-F238E27FC236}">
              <a16:creationId xmlns:a16="http://schemas.microsoft.com/office/drawing/2014/main" xmlns="" id="{00000000-0008-0000-1200-000003000000}"/>
            </a:ext>
          </a:extLst>
        </xdr:cNvPr>
        <xdr:cNvGrpSpPr/>
      </xdr:nvGrpSpPr>
      <xdr:grpSpPr>
        <a:xfrm>
          <a:off x="3222625" y="174624"/>
          <a:ext cx="8716419" cy="992980"/>
          <a:chOff x="2933700" y="107160"/>
          <a:chExt cx="12783660" cy="992980"/>
        </a:xfrm>
      </xdr:grpSpPr>
      <xdr:sp macro="" textlink="">
        <xdr:nvSpPr>
          <xdr:cNvPr id="4" name="CuadroTexto 4">
            <a:extLst>
              <a:ext uri="{FF2B5EF4-FFF2-40B4-BE49-F238E27FC236}">
                <a16:creationId xmlns:a16="http://schemas.microsoft.com/office/drawing/2014/main" xmlns="" id="{00000000-0008-0000-1200-000004000000}"/>
              </a:ext>
            </a:extLst>
          </xdr:cNvPr>
          <xdr:cNvSpPr txBox="1"/>
        </xdr:nvSpPr>
        <xdr:spPr>
          <a:xfrm>
            <a:off x="2933700" y="107160"/>
            <a:ext cx="11318460" cy="5357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800" b="1" i="0">
                <a:solidFill>
                  <a:srgbClr val="646482"/>
                </a:solidFill>
                <a:latin typeface="Century Gothic" panose="020B0502020202020204" pitchFamily="34" charset="0"/>
              </a:rPr>
              <a:t>Cuentas Satélite de Salud</a:t>
            </a:r>
          </a:p>
        </xdr:txBody>
      </xdr:sp>
      <xdr:sp macro="" textlink="">
        <xdr:nvSpPr>
          <xdr:cNvPr id="5" name="CuadroTexto 5">
            <a:extLst>
              <a:ext uri="{FF2B5EF4-FFF2-40B4-BE49-F238E27FC236}">
                <a16:creationId xmlns:a16="http://schemas.microsoft.com/office/drawing/2014/main" xmlns="" id="{00000000-0008-0000-1200-000005000000}"/>
              </a:ext>
            </a:extLst>
          </xdr:cNvPr>
          <xdr:cNvSpPr txBox="1"/>
        </xdr:nvSpPr>
        <xdr:spPr>
          <a:xfrm>
            <a:off x="2951830" y="579440"/>
            <a:ext cx="1276553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 de financiamiento y erogaciones 2007-2024</a:t>
            </a:r>
          </a:p>
        </xdr:txBody>
      </xdr:sp>
    </xdr:grp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476251</xdr:colOff>
      <xdr:row>1</xdr:row>
      <xdr:rowOff>182790</xdr:rowOff>
    </xdr:to>
    <xdr:pic>
      <xdr:nvPicPr>
        <xdr:cNvPr id="10" name="Imagen 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 y="0"/>
          <a:ext cx="10858500" cy="1246415"/>
        </a:xfrm>
        <a:prstGeom prst="rect">
          <a:avLst/>
        </a:prstGeom>
      </xdr:spPr>
    </xdr:pic>
    <xdr:clientData/>
  </xdr:twoCellAnchor>
  <xdr:twoCellAnchor>
    <xdr:from>
      <xdr:col>1</xdr:col>
      <xdr:colOff>1870253</xdr:colOff>
      <xdr:row>0</xdr:row>
      <xdr:rowOff>129142</xdr:rowOff>
    </xdr:from>
    <xdr:to>
      <xdr:col>3</xdr:col>
      <xdr:colOff>3983572</xdr:colOff>
      <xdr:row>0</xdr:row>
      <xdr:rowOff>704445</xdr:rowOff>
    </xdr:to>
    <xdr:sp macro="" textlink="">
      <xdr:nvSpPr>
        <xdr:cNvPr id="8" name="CuadroTexto 7">
          <a:extLst>
            <a:ext uri="{FF2B5EF4-FFF2-40B4-BE49-F238E27FC236}">
              <a16:creationId xmlns:a16="http://schemas.microsoft.com/office/drawing/2014/main" xmlns="" id="{89438ADF-61B5-4C9E-B8BD-3F9BDF3B13B4}"/>
            </a:ext>
          </a:extLst>
        </xdr:cNvPr>
        <xdr:cNvSpPr txBox="1"/>
      </xdr:nvSpPr>
      <xdr:spPr>
        <a:xfrm>
          <a:off x="1997253" y="129142"/>
          <a:ext cx="7733069" cy="575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2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xdr:col>
      <xdr:colOff>1893669</xdr:colOff>
      <xdr:row>0</xdr:row>
      <xdr:rowOff>651941</xdr:rowOff>
    </xdr:from>
    <xdr:to>
      <xdr:col>3</xdr:col>
      <xdr:colOff>3376258</xdr:colOff>
      <xdr:row>0</xdr:row>
      <xdr:rowOff>1061665</xdr:rowOff>
    </xdr:to>
    <xdr:sp macro="" textlink="">
      <xdr:nvSpPr>
        <xdr:cNvPr id="9" name="CuadroTexto 5">
          <a:extLst>
            <a:ext uri="{FF2B5EF4-FFF2-40B4-BE49-F238E27FC236}">
              <a16:creationId xmlns:a16="http://schemas.microsoft.com/office/drawing/2014/main" xmlns="" id="{D158D382-D7F3-43DE-9D6D-933FB7CDF80A}"/>
            </a:ext>
          </a:extLst>
        </xdr:cNvPr>
        <xdr:cNvSpPr txBox="1"/>
      </xdr:nvSpPr>
      <xdr:spPr>
        <a:xfrm>
          <a:off x="2020669" y="651941"/>
          <a:ext cx="7102339" cy="409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8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127000</xdr:colOff>
      <xdr:row>2</xdr:row>
      <xdr:rowOff>206375</xdr:rowOff>
    </xdr:to>
    <xdr:pic>
      <xdr:nvPicPr>
        <xdr:cNvPr id="10" name="Imagen 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3637875" cy="1349375"/>
        </a:xfrm>
        <a:prstGeom prst="rect">
          <a:avLst/>
        </a:prstGeom>
      </xdr:spPr>
    </xdr:pic>
    <xdr:clientData/>
  </xdr:twoCellAnchor>
  <xdr:twoCellAnchor>
    <xdr:from>
      <xdr:col>0</xdr:col>
      <xdr:colOff>0</xdr:colOff>
      <xdr:row>17</xdr:row>
      <xdr:rowOff>682625</xdr:rowOff>
    </xdr:from>
    <xdr:to>
      <xdr:col>19</xdr:col>
      <xdr:colOff>333375</xdr:colOff>
      <xdr:row>42</xdr:row>
      <xdr:rowOff>5214</xdr:rowOff>
    </xdr:to>
    <xdr:graphicFrame macro="">
      <xdr:nvGraphicFramePr>
        <xdr:cNvPr id="6" name="3 Gráfico">
          <a:extLst>
            <a:ext uri="{FF2B5EF4-FFF2-40B4-BE49-F238E27FC236}">
              <a16:creationId xmlns:a16="http://schemas.microsoft.com/office/drawing/2014/main" xmlns="" id="{00000000-0008-0000-0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50811</xdr:colOff>
      <xdr:row>0</xdr:row>
      <xdr:rowOff>91726</xdr:rowOff>
    </xdr:from>
    <xdr:to>
      <xdr:col>16</xdr:col>
      <xdr:colOff>681163</xdr:colOff>
      <xdr:row>0</xdr:row>
      <xdr:rowOff>820940</xdr:rowOff>
    </xdr:to>
    <xdr:sp macro="" textlink="">
      <xdr:nvSpPr>
        <xdr:cNvPr id="9" name="CuadroTexto 8">
          <a:extLst>
            <a:ext uri="{FF2B5EF4-FFF2-40B4-BE49-F238E27FC236}">
              <a16:creationId xmlns:a16="http://schemas.microsoft.com/office/drawing/2014/main" xmlns="" id="{00000000-0008-0000-0200-000009000000}"/>
            </a:ext>
          </a:extLst>
        </xdr:cNvPr>
        <xdr:cNvSpPr txBox="1"/>
      </xdr:nvSpPr>
      <xdr:spPr>
        <a:xfrm>
          <a:off x="4432311" y="91726"/>
          <a:ext cx="15282977" cy="7292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127000</xdr:colOff>
      <xdr:row>0</xdr:row>
      <xdr:rowOff>673099</xdr:rowOff>
    </xdr:from>
    <xdr:to>
      <xdr:col>10</xdr:col>
      <xdr:colOff>1002421</xdr:colOff>
      <xdr:row>2</xdr:row>
      <xdr:rowOff>58334</xdr:rowOff>
    </xdr:to>
    <xdr:sp macro="" textlink="">
      <xdr:nvSpPr>
        <xdr:cNvPr id="11" name="CuadroTexto 5">
          <a:extLst>
            <a:ext uri="{FF2B5EF4-FFF2-40B4-BE49-F238E27FC236}">
              <a16:creationId xmlns:a16="http://schemas.microsoft.com/office/drawing/2014/main" xmlns="" id="{00000000-0008-0000-0200-00000B000000}"/>
            </a:ext>
          </a:extLst>
        </xdr:cNvPr>
        <xdr:cNvSpPr txBox="1"/>
      </xdr:nvSpPr>
      <xdr:spPr>
        <a:xfrm>
          <a:off x="4508500" y="673099"/>
          <a:ext cx="8765296" cy="528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698500</xdr:colOff>
      <xdr:row>2</xdr:row>
      <xdr:rowOff>206375</xdr:rowOff>
    </xdr:to>
    <xdr:pic>
      <xdr:nvPicPr>
        <xdr:cNvPr id="7" name="Imagen 6">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812375" cy="1349375"/>
        </a:xfrm>
        <a:prstGeom prst="rect">
          <a:avLst/>
        </a:prstGeom>
      </xdr:spPr>
    </xdr:pic>
    <xdr:clientData/>
  </xdr:twoCellAnchor>
  <xdr:twoCellAnchor>
    <xdr:from>
      <xdr:col>0</xdr:col>
      <xdr:colOff>0</xdr:colOff>
      <xdr:row>25</xdr:row>
      <xdr:rowOff>619125</xdr:rowOff>
    </xdr:from>
    <xdr:to>
      <xdr:col>19</xdr:col>
      <xdr:colOff>115660</xdr:colOff>
      <xdr:row>49</xdr:row>
      <xdr:rowOff>135393</xdr:rowOff>
    </xdr:to>
    <xdr:graphicFrame macro="">
      <xdr:nvGraphicFramePr>
        <xdr:cNvPr id="2" name="3 Gráfico">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706962</xdr:colOff>
      <xdr:row>0</xdr:row>
      <xdr:rowOff>62331</xdr:rowOff>
    </xdr:from>
    <xdr:to>
      <xdr:col>9</xdr:col>
      <xdr:colOff>508000</xdr:colOff>
      <xdr:row>0</xdr:row>
      <xdr:rowOff>791545</xdr:rowOff>
    </xdr:to>
    <xdr:sp macro="" textlink="">
      <xdr:nvSpPr>
        <xdr:cNvPr id="12" name="CuadroTexto 11">
          <a:extLst>
            <a:ext uri="{FF2B5EF4-FFF2-40B4-BE49-F238E27FC236}">
              <a16:creationId xmlns:a16="http://schemas.microsoft.com/office/drawing/2014/main" xmlns="" id="{00000000-0008-0000-0300-00000C000000}"/>
            </a:ext>
          </a:extLst>
        </xdr:cNvPr>
        <xdr:cNvSpPr txBox="1"/>
      </xdr:nvSpPr>
      <xdr:spPr>
        <a:xfrm>
          <a:off x="4358212" y="62331"/>
          <a:ext cx="6913038" cy="7292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740423</xdr:colOff>
      <xdr:row>0</xdr:row>
      <xdr:rowOff>692646</xdr:rowOff>
    </xdr:from>
    <xdr:to>
      <xdr:col>11</xdr:col>
      <xdr:colOff>413568</xdr:colOff>
      <xdr:row>2</xdr:row>
      <xdr:rowOff>68984</xdr:rowOff>
    </xdr:to>
    <xdr:sp macro="" textlink="">
      <xdr:nvSpPr>
        <xdr:cNvPr id="13" name="CuadroTexto 5">
          <a:extLst>
            <a:ext uri="{FF2B5EF4-FFF2-40B4-BE49-F238E27FC236}">
              <a16:creationId xmlns:a16="http://schemas.microsoft.com/office/drawing/2014/main" xmlns="" id="{00000000-0008-0000-0300-00000D000000}"/>
            </a:ext>
          </a:extLst>
        </xdr:cNvPr>
        <xdr:cNvSpPr txBox="1"/>
      </xdr:nvSpPr>
      <xdr:spPr>
        <a:xfrm>
          <a:off x="4391673" y="692646"/>
          <a:ext cx="8817145" cy="519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238125</xdr:colOff>
      <xdr:row>1</xdr:row>
      <xdr:rowOff>381000</xdr:rowOff>
    </xdr:to>
    <xdr:pic>
      <xdr:nvPicPr>
        <xdr:cNvPr id="8" name="Imagen 7">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3987125" cy="1349375"/>
        </a:xfrm>
        <a:prstGeom prst="rect">
          <a:avLst/>
        </a:prstGeom>
      </xdr:spPr>
    </xdr:pic>
    <xdr:clientData/>
  </xdr:twoCellAnchor>
  <xdr:twoCellAnchor>
    <xdr:from>
      <xdr:col>1</xdr:col>
      <xdr:colOff>254000</xdr:colOff>
      <xdr:row>21</xdr:row>
      <xdr:rowOff>72774</xdr:rowOff>
    </xdr:from>
    <xdr:to>
      <xdr:col>19</xdr:col>
      <xdr:colOff>628196</xdr:colOff>
      <xdr:row>47</xdr:row>
      <xdr:rowOff>74609</xdr:rowOff>
    </xdr:to>
    <xdr:graphicFrame macro="">
      <xdr:nvGraphicFramePr>
        <xdr:cNvPr id="6" name="6 Gráfico">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36285</xdr:colOff>
      <xdr:row>50</xdr:row>
      <xdr:rowOff>82663</xdr:rowOff>
    </xdr:from>
    <xdr:to>
      <xdr:col>20</xdr:col>
      <xdr:colOff>201083</xdr:colOff>
      <xdr:row>74</xdr:row>
      <xdr:rowOff>17689</xdr:rowOff>
    </xdr:to>
    <xdr:graphicFrame macro="">
      <xdr:nvGraphicFramePr>
        <xdr:cNvPr id="7" name="Gráfico 6">
          <a:extLst>
            <a:ext uri="{FF2B5EF4-FFF2-40B4-BE49-F238E27FC236}">
              <a16:creationId xmlns:a16="http://schemas.microsoft.com/office/drawing/2014/main" xmlns=""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612363</xdr:colOff>
      <xdr:row>0</xdr:row>
      <xdr:rowOff>61528</xdr:rowOff>
    </xdr:from>
    <xdr:to>
      <xdr:col>16</xdr:col>
      <xdr:colOff>448001</xdr:colOff>
      <xdr:row>0</xdr:row>
      <xdr:rowOff>784516</xdr:rowOff>
    </xdr:to>
    <xdr:sp macro="" textlink="">
      <xdr:nvSpPr>
        <xdr:cNvPr id="14" name="CuadroTexto 13">
          <a:extLst>
            <a:ext uri="{FF2B5EF4-FFF2-40B4-BE49-F238E27FC236}">
              <a16:creationId xmlns:a16="http://schemas.microsoft.com/office/drawing/2014/main" xmlns="" id="{00000000-0008-0000-0400-00000E000000}"/>
            </a:ext>
          </a:extLst>
        </xdr:cNvPr>
        <xdr:cNvSpPr txBox="1"/>
      </xdr:nvSpPr>
      <xdr:spPr>
        <a:xfrm>
          <a:off x="4247738" y="61528"/>
          <a:ext cx="15393138" cy="7229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648397</xdr:colOff>
      <xdr:row>0</xdr:row>
      <xdr:rowOff>686460</xdr:rowOff>
    </xdr:from>
    <xdr:to>
      <xdr:col>11</xdr:col>
      <xdr:colOff>142534</xdr:colOff>
      <xdr:row>1</xdr:row>
      <xdr:rowOff>232988</xdr:rowOff>
    </xdr:to>
    <xdr:sp macro="" textlink="">
      <xdr:nvSpPr>
        <xdr:cNvPr id="15" name="CuadroTexto 5">
          <a:extLst>
            <a:ext uri="{FF2B5EF4-FFF2-40B4-BE49-F238E27FC236}">
              <a16:creationId xmlns:a16="http://schemas.microsoft.com/office/drawing/2014/main" xmlns="" id="{00000000-0008-0000-0400-00000F000000}"/>
            </a:ext>
          </a:extLst>
        </xdr:cNvPr>
        <xdr:cNvSpPr txBox="1"/>
      </xdr:nvSpPr>
      <xdr:spPr>
        <a:xfrm>
          <a:off x="4283772" y="686460"/>
          <a:ext cx="9495387" cy="5149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539750</xdr:colOff>
      <xdr:row>2</xdr:row>
      <xdr:rowOff>142875</xdr:rowOff>
    </xdr:to>
    <xdr:pic>
      <xdr:nvPicPr>
        <xdr:cNvPr id="10" name="Imagen 9">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812375" cy="1349375"/>
        </a:xfrm>
        <a:prstGeom prst="rect">
          <a:avLst/>
        </a:prstGeom>
      </xdr:spPr>
    </xdr:pic>
    <xdr:clientData/>
  </xdr:twoCellAnchor>
  <xdr:twoCellAnchor>
    <xdr:from>
      <xdr:col>1</xdr:col>
      <xdr:colOff>647989</xdr:colOff>
      <xdr:row>23</xdr:row>
      <xdr:rowOff>135300</xdr:rowOff>
    </xdr:from>
    <xdr:to>
      <xdr:col>19</xdr:col>
      <xdr:colOff>929408</xdr:colOff>
      <xdr:row>42</xdr:row>
      <xdr:rowOff>50594</xdr:rowOff>
    </xdr:to>
    <xdr:graphicFrame macro="">
      <xdr:nvGraphicFramePr>
        <xdr:cNvPr id="3" name="Gráfico 3">
          <a:extLst>
            <a:ext uri="{FF2B5EF4-FFF2-40B4-BE49-F238E27FC236}">
              <a16:creationId xmlns:a16="http://schemas.microsoft.com/office/drawing/2014/main" xmlns=""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607890</xdr:colOff>
      <xdr:row>0</xdr:row>
      <xdr:rowOff>93953</xdr:rowOff>
    </xdr:from>
    <xdr:to>
      <xdr:col>16</xdr:col>
      <xdr:colOff>495915</xdr:colOff>
      <xdr:row>0</xdr:row>
      <xdr:rowOff>822171</xdr:rowOff>
    </xdr:to>
    <xdr:sp macro="" textlink="">
      <xdr:nvSpPr>
        <xdr:cNvPr id="9" name="CuadroTexto 8">
          <a:extLst>
            <a:ext uri="{FF2B5EF4-FFF2-40B4-BE49-F238E27FC236}">
              <a16:creationId xmlns:a16="http://schemas.microsoft.com/office/drawing/2014/main" xmlns="" id="{00000000-0008-0000-0500-000009000000}"/>
            </a:ext>
          </a:extLst>
        </xdr:cNvPr>
        <xdr:cNvSpPr txBox="1"/>
      </xdr:nvSpPr>
      <xdr:spPr>
        <a:xfrm>
          <a:off x="4259140" y="93953"/>
          <a:ext cx="14366025" cy="7282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641520</xdr:colOff>
      <xdr:row>0</xdr:row>
      <xdr:rowOff>723406</xdr:rowOff>
    </xdr:from>
    <xdr:to>
      <xdr:col>11</xdr:col>
      <xdr:colOff>232323</xdr:colOff>
      <xdr:row>2</xdr:row>
      <xdr:rowOff>35534</xdr:rowOff>
    </xdr:to>
    <xdr:sp macro="" textlink="">
      <xdr:nvSpPr>
        <xdr:cNvPr id="11" name="CuadroTexto 5">
          <a:extLst>
            <a:ext uri="{FF2B5EF4-FFF2-40B4-BE49-F238E27FC236}">
              <a16:creationId xmlns:a16="http://schemas.microsoft.com/office/drawing/2014/main" xmlns="" id="{00000000-0008-0000-0500-00000B000000}"/>
            </a:ext>
          </a:extLst>
        </xdr:cNvPr>
        <xdr:cNvSpPr txBox="1"/>
      </xdr:nvSpPr>
      <xdr:spPr>
        <a:xfrm>
          <a:off x="4292770" y="723406"/>
          <a:ext cx="8861803" cy="5186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333375</xdr:colOff>
      <xdr:row>1</xdr:row>
      <xdr:rowOff>190500</xdr:rowOff>
    </xdr:to>
    <xdr:pic>
      <xdr:nvPicPr>
        <xdr:cNvPr id="14" name="Imagen 13">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3731875" cy="1349375"/>
        </a:xfrm>
        <a:prstGeom prst="rect">
          <a:avLst/>
        </a:prstGeom>
      </xdr:spPr>
    </xdr:pic>
    <xdr:clientData/>
  </xdr:twoCellAnchor>
  <xdr:twoCellAnchor>
    <xdr:from>
      <xdr:col>0</xdr:col>
      <xdr:colOff>0</xdr:colOff>
      <xdr:row>30</xdr:row>
      <xdr:rowOff>108215</xdr:rowOff>
    </xdr:from>
    <xdr:to>
      <xdr:col>7</xdr:col>
      <xdr:colOff>1175657</xdr:colOff>
      <xdr:row>47</xdr:row>
      <xdr:rowOff>343319</xdr:rowOff>
    </xdr:to>
    <xdr:graphicFrame macro="">
      <xdr:nvGraphicFramePr>
        <xdr:cNvPr id="10" name="Gráfico 9">
          <a:extLst>
            <a:ext uri="{FF2B5EF4-FFF2-40B4-BE49-F238E27FC236}">
              <a16:creationId xmlns:a16="http://schemas.microsoft.com/office/drawing/2014/main" xmlns="" id="{00000000-0008-0000-06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52</xdr:row>
      <xdr:rowOff>247345</xdr:rowOff>
    </xdr:from>
    <xdr:to>
      <xdr:col>9</xdr:col>
      <xdr:colOff>27216</xdr:colOff>
      <xdr:row>68</xdr:row>
      <xdr:rowOff>2722</xdr:rowOff>
    </xdr:to>
    <xdr:graphicFrame macro="">
      <xdr:nvGraphicFramePr>
        <xdr:cNvPr id="11" name="Gráfico 10">
          <a:extLst>
            <a:ext uri="{FF2B5EF4-FFF2-40B4-BE49-F238E27FC236}">
              <a16:creationId xmlns:a16="http://schemas.microsoft.com/office/drawing/2014/main" xmlns="" id="{00000000-0008-0000-06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2492693</xdr:colOff>
      <xdr:row>0</xdr:row>
      <xdr:rowOff>93663</xdr:rowOff>
    </xdr:from>
    <xdr:to>
      <xdr:col>6</xdr:col>
      <xdr:colOff>1316918</xdr:colOff>
      <xdr:row>0</xdr:row>
      <xdr:rowOff>819639</xdr:rowOff>
    </xdr:to>
    <xdr:sp macro="" textlink="">
      <xdr:nvSpPr>
        <xdr:cNvPr id="12" name="CuadroTexto 11">
          <a:extLst>
            <a:ext uri="{FF2B5EF4-FFF2-40B4-BE49-F238E27FC236}">
              <a16:creationId xmlns:a16="http://schemas.microsoft.com/office/drawing/2014/main" xmlns="" id="{00000000-0008-0000-0600-00000C000000}"/>
            </a:ext>
          </a:extLst>
        </xdr:cNvPr>
        <xdr:cNvSpPr txBox="1"/>
      </xdr:nvSpPr>
      <xdr:spPr>
        <a:xfrm>
          <a:off x="2683193" y="93663"/>
          <a:ext cx="9142975" cy="7259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xdr:col>
      <xdr:colOff>2514095</xdr:colOff>
      <xdr:row>0</xdr:row>
      <xdr:rowOff>721179</xdr:rowOff>
    </xdr:from>
    <xdr:to>
      <xdr:col>6</xdr:col>
      <xdr:colOff>136405</xdr:colOff>
      <xdr:row>1</xdr:row>
      <xdr:rowOff>79336</xdr:rowOff>
    </xdr:to>
    <xdr:sp macro="" textlink="">
      <xdr:nvSpPr>
        <xdr:cNvPr id="13" name="CuadroTexto 5">
          <a:extLst>
            <a:ext uri="{FF2B5EF4-FFF2-40B4-BE49-F238E27FC236}">
              <a16:creationId xmlns:a16="http://schemas.microsoft.com/office/drawing/2014/main" xmlns="" id="{00000000-0008-0000-0600-00000D000000}"/>
            </a:ext>
          </a:extLst>
        </xdr:cNvPr>
        <xdr:cNvSpPr txBox="1"/>
      </xdr:nvSpPr>
      <xdr:spPr>
        <a:xfrm>
          <a:off x="2704595" y="721179"/>
          <a:ext cx="7941060" cy="5170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285750</xdr:colOff>
      <xdr:row>2</xdr:row>
      <xdr:rowOff>0</xdr:rowOff>
    </xdr:to>
    <xdr:pic>
      <xdr:nvPicPr>
        <xdr:cNvPr id="12" name="Imagen 11">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98000" cy="1349375"/>
        </a:xfrm>
        <a:prstGeom prst="rect">
          <a:avLst/>
        </a:prstGeom>
      </xdr:spPr>
    </xdr:pic>
    <xdr:clientData/>
  </xdr:twoCellAnchor>
  <xdr:twoCellAnchor>
    <xdr:from>
      <xdr:col>0</xdr:col>
      <xdr:colOff>171450</xdr:colOff>
      <xdr:row>19</xdr:row>
      <xdr:rowOff>0</xdr:rowOff>
    </xdr:from>
    <xdr:to>
      <xdr:col>5</xdr:col>
      <xdr:colOff>28575</xdr:colOff>
      <xdr:row>19</xdr:row>
      <xdr:rowOff>0</xdr:rowOff>
    </xdr:to>
    <xdr:graphicFrame macro="">
      <xdr:nvGraphicFramePr>
        <xdr:cNvPr id="2" name="5 Gráfico">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19</xdr:row>
      <xdr:rowOff>0</xdr:rowOff>
    </xdr:from>
    <xdr:to>
      <xdr:col>4</xdr:col>
      <xdr:colOff>1295399</xdr:colOff>
      <xdr:row>19</xdr:row>
      <xdr:rowOff>0</xdr:rowOff>
    </xdr:to>
    <xdr:graphicFrame macro="">
      <xdr:nvGraphicFramePr>
        <xdr:cNvPr id="3" name="2 Gráfico">
          <a:extLst>
            <a:ext uri="{FF2B5EF4-FFF2-40B4-BE49-F238E27FC236}">
              <a16:creationId xmlns:a16="http://schemas.microsoft.com/office/drawing/2014/main" xmlns=""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118381</xdr:colOff>
      <xdr:row>21</xdr:row>
      <xdr:rowOff>6690</xdr:rowOff>
    </xdr:from>
    <xdr:to>
      <xdr:col>19</xdr:col>
      <xdr:colOff>269875</xdr:colOff>
      <xdr:row>52</xdr:row>
      <xdr:rowOff>138226</xdr:rowOff>
    </xdr:to>
    <xdr:graphicFrame macro="">
      <xdr:nvGraphicFramePr>
        <xdr:cNvPr id="9" name="Gráfico 2">
          <a:extLst>
            <a:ext uri="{FF2B5EF4-FFF2-40B4-BE49-F238E27FC236}">
              <a16:creationId xmlns:a16="http://schemas.microsoft.com/office/drawing/2014/main" xmlns=""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527104</xdr:colOff>
      <xdr:row>0</xdr:row>
      <xdr:rowOff>109314</xdr:rowOff>
    </xdr:from>
    <xdr:to>
      <xdr:col>16</xdr:col>
      <xdr:colOff>411218</xdr:colOff>
      <xdr:row>0</xdr:row>
      <xdr:rowOff>833547</xdr:rowOff>
    </xdr:to>
    <xdr:sp macro="" textlink="">
      <xdr:nvSpPr>
        <xdr:cNvPr id="13" name="CuadroTexto 12">
          <a:extLst>
            <a:ext uri="{FF2B5EF4-FFF2-40B4-BE49-F238E27FC236}">
              <a16:creationId xmlns:a16="http://schemas.microsoft.com/office/drawing/2014/main" xmlns="" id="{00000000-0008-0000-0700-00000D000000}"/>
            </a:ext>
          </a:extLst>
        </xdr:cNvPr>
        <xdr:cNvSpPr txBox="1"/>
      </xdr:nvSpPr>
      <xdr:spPr>
        <a:xfrm>
          <a:off x="4067229" y="109314"/>
          <a:ext cx="14108114" cy="72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544253</xdr:colOff>
      <xdr:row>0</xdr:row>
      <xdr:rowOff>687697</xdr:rowOff>
    </xdr:from>
    <xdr:to>
      <xdr:col>14</xdr:col>
      <xdr:colOff>605747</xdr:colOff>
      <xdr:row>1</xdr:row>
      <xdr:rowOff>123987</xdr:rowOff>
    </xdr:to>
    <xdr:sp macro="" textlink="">
      <xdr:nvSpPr>
        <xdr:cNvPr id="17" name="CuadroTexto 5">
          <a:extLst>
            <a:ext uri="{FF2B5EF4-FFF2-40B4-BE49-F238E27FC236}">
              <a16:creationId xmlns:a16="http://schemas.microsoft.com/office/drawing/2014/main" xmlns="" id="{00000000-0008-0000-0700-000011000000}"/>
            </a:ext>
          </a:extLst>
        </xdr:cNvPr>
        <xdr:cNvSpPr txBox="1"/>
      </xdr:nvSpPr>
      <xdr:spPr>
        <a:xfrm>
          <a:off x="4084378" y="687697"/>
          <a:ext cx="12253494" cy="5157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571500</xdr:colOff>
      <xdr:row>2</xdr:row>
      <xdr:rowOff>206375</xdr:rowOff>
    </xdr:to>
    <xdr:pic>
      <xdr:nvPicPr>
        <xdr:cNvPr id="12" name="Imagen 11">
          <a:extLst>
            <a:ext uri="{FF2B5EF4-FFF2-40B4-BE49-F238E27FC236}">
              <a16:creationId xmlns:a16="http://schemas.microsoft.com/office/drawing/2014/main" xmln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0272375" cy="1349375"/>
        </a:xfrm>
        <a:prstGeom prst="rect">
          <a:avLst/>
        </a:prstGeom>
      </xdr:spPr>
    </xdr:pic>
    <xdr:clientData/>
  </xdr:twoCellAnchor>
  <xdr:twoCellAnchor>
    <xdr:from>
      <xdr:col>0</xdr:col>
      <xdr:colOff>0</xdr:colOff>
      <xdr:row>50</xdr:row>
      <xdr:rowOff>55674</xdr:rowOff>
    </xdr:from>
    <xdr:to>
      <xdr:col>12</xdr:col>
      <xdr:colOff>0</xdr:colOff>
      <xdr:row>78</xdr:row>
      <xdr:rowOff>78807</xdr:rowOff>
    </xdr:to>
    <xdr:graphicFrame macro="">
      <xdr:nvGraphicFramePr>
        <xdr:cNvPr id="6" name="Gráfico 5">
          <a:extLst>
            <a:ext uri="{FF2B5EF4-FFF2-40B4-BE49-F238E27FC236}">
              <a16:creationId xmlns:a16="http://schemas.microsoft.com/office/drawing/2014/main" xmlns=""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81</xdr:row>
      <xdr:rowOff>87200</xdr:rowOff>
    </xdr:from>
    <xdr:to>
      <xdr:col>5</xdr:col>
      <xdr:colOff>870858</xdr:colOff>
      <xdr:row>104</xdr:row>
      <xdr:rowOff>1</xdr:rowOff>
    </xdr:to>
    <xdr:graphicFrame macro="">
      <xdr:nvGraphicFramePr>
        <xdr:cNvPr id="8" name="Gráfico 7">
          <a:extLst>
            <a:ext uri="{FF2B5EF4-FFF2-40B4-BE49-F238E27FC236}">
              <a16:creationId xmlns:a16="http://schemas.microsoft.com/office/drawing/2014/main" xmlns=""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225535</xdr:colOff>
      <xdr:row>81</xdr:row>
      <xdr:rowOff>3174</xdr:rowOff>
    </xdr:from>
    <xdr:to>
      <xdr:col>12</xdr:col>
      <xdr:colOff>530677</xdr:colOff>
      <xdr:row>104</xdr:row>
      <xdr:rowOff>176893</xdr:rowOff>
    </xdr:to>
    <xdr:graphicFrame macro="">
      <xdr:nvGraphicFramePr>
        <xdr:cNvPr id="9" name="Gráfico 8">
          <a:extLst>
            <a:ext uri="{FF2B5EF4-FFF2-40B4-BE49-F238E27FC236}">
              <a16:creationId xmlns:a16="http://schemas.microsoft.com/office/drawing/2014/main" xmlns=""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3747617</xdr:colOff>
      <xdr:row>0</xdr:row>
      <xdr:rowOff>60789</xdr:rowOff>
    </xdr:from>
    <xdr:to>
      <xdr:col>10</xdr:col>
      <xdr:colOff>710760</xdr:colOff>
      <xdr:row>0</xdr:row>
      <xdr:rowOff>778049</xdr:rowOff>
    </xdr:to>
    <xdr:sp macro="" textlink="">
      <xdr:nvSpPr>
        <xdr:cNvPr id="13" name="CuadroTexto 12">
          <a:extLst>
            <a:ext uri="{FF2B5EF4-FFF2-40B4-BE49-F238E27FC236}">
              <a16:creationId xmlns:a16="http://schemas.microsoft.com/office/drawing/2014/main" xmlns="" id="{00000000-0008-0000-0800-00000D000000}"/>
            </a:ext>
          </a:extLst>
        </xdr:cNvPr>
        <xdr:cNvSpPr txBox="1"/>
      </xdr:nvSpPr>
      <xdr:spPr>
        <a:xfrm>
          <a:off x="3874617" y="60789"/>
          <a:ext cx="13473143" cy="7172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xdr:col>
      <xdr:colOff>3731529</xdr:colOff>
      <xdr:row>0</xdr:row>
      <xdr:rowOff>664895</xdr:rowOff>
    </xdr:from>
    <xdr:to>
      <xdr:col>9</xdr:col>
      <xdr:colOff>431649</xdr:colOff>
      <xdr:row>2</xdr:row>
      <xdr:rowOff>32719</xdr:rowOff>
    </xdr:to>
    <xdr:sp macro="" textlink="">
      <xdr:nvSpPr>
        <xdr:cNvPr id="17" name="CuadroTexto 5">
          <a:extLst>
            <a:ext uri="{FF2B5EF4-FFF2-40B4-BE49-F238E27FC236}">
              <a16:creationId xmlns:a16="http://schemas.microsoft.com/office/drawing/2014/main" xmlns="" id="{00000000-0008-0000-0800-000011000000}"/>
            </a:ext>
          </a:extLst>
        </xdr:cNvPr>
        <xdr:cNvSpPr txBox="1"/>
      </xdr:nvSpPr>
      <xdr:spPr>
        <a:xfrm>
          <a:off x="3858529" y="664895"/>
          <a:ext cx="11701995" cy="510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200" b="0" i="0">
              <a:solidFill>
                <a:srgbClr val="646482"/>
              </a:solidFill>
              <a:latin typeface="Century Gothic" panose="020B0502020202020204" pitchFamily="34" charset="0"/>
            </a:rPr>
            <a:t>Indicadores de financiamiento y erogaciones 2007-2024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ecampos\Desktop\4_Tabulados\5_Indicadores_economicos_CSS_2007_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CGTPE\DECON\AS\CS_MPE_2022\CSS_2020_21\5_Proc\5.7_Finali_archiv_dat\5.7.2_Compil_prod_ant\1_Tabulados\5.1_Indicadores_FyE_CSS_2007-%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CSS\2025\Procesa%20tabulados\3_Resultados\RESULTADOS_01\6_Indicadores_FyE_CSS_2007-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1.1.1"/>
      <sheetName val="1.1.2"/>
      <sheetName val="1.1.3"/>
      <sheetName val="1.1.4"/>
      <sheetName val="1.1.5"/>
      <sheetName val="1.2.1"/>
      <sheetName val="1.2.2"/>
      <sheetName val="1.2.3"/>
      <sheetName val="1.2.4"/>
      <sheetName val="1.2.5"/>
      <sheetName val="1.3.1"/>
      <sheetName val="1.3.2"/>
      <sheetName val="1.3.3"/>
      <sheetName val="1.3.4"/>
      <sheetName val="1.3.5"/>
      <sheetName val="2.1.1"/>
      <sheetName val="2.1.2"/>
      <sheetName val="2.1.3"/>
      <sheetName val="2.1.4"/>
      <sheetName val="2.1.5"/>
      <sheetName val="2.1.6"/>
      <sheetName val="2.1.7"/>
      <sheetName val="2.1.8"/>
      <sheetName val="2.1.9"/>
      <sheetName val="2.1.10"/>
      <sheetName val="2.1.11"/>
      <sheetName val="2.1.12"/>
      <sheetName val="2.1.13"/>
      <sheetName val="2.1.14"/>
      <sheetName val="2.1.15"/>
      <sheetName val="2.1.16"/>
      <sheetName val="2.1.17"/>
      <sheetName val="2.1.18"/>
      <sheetName val="2.1.19"/>
      <sheetName val="2.1.20"/>
      <sheetName val="2.1.21"/>
      <sheetName val="2.1.22"/>
      <sheetName val="2.1.23"/>
      <sheetName val="3.1"/>
      <sheetName val="3.2"/>
      <sheetName val="3.3"/>
      <sheetName val="4.1"/>
      <sheetName val="4.2"/>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3.1"/>
      <sheetName val="3.2"/>
      <sheetName val="3.3"/>
      <sheetName val="4.5"/>
      <sheetName val="5.1"/>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o"/>
      <sheetName val="Indice"/>
      <sheetName val="1.1_GNS_PIB"/>
      <sheetName val="1.2_GNS_ESTRUC"/>
      <sheetName val="1.3_FBKF PUB Y PRIV"/>
      <sheetName val="2.1_FINANC SECT"/>
      <sheetName val="2.2_FINANC TIPO INGR"/>
      <sheetName val="2.3_EROG SECT"/>
      <sheetName val="2.4_EROG SEG SECTOR"/>
      <sheetName val="2.5_FINANC_PCC"/>
      <sheetName val="3.1.1_EROG PUB NA"/>
      <sheetName val="3.1.2_EROG PRIV NA"/>
      <sheetName val="3.1.3_EROG TIPO PUB NA"/>
      <sheetName val="3.1.4_EROG TIPO PRIV NA"/>
      <sheetName val="3.2.1_EROG PUB SHA"/>
      <sheetName val="3.2.2_EROG PRIV SHA"/>
      <sheetName val="3.2.3_EROG TIPO PUB SHA"/>
      <sheetName val="3.2.4_EROG TIPO PRIV SHA"/>
      <sheetName val="4.1_IM PROD PUB PRIV"/>
      <sheetName val="4.2_GM NIV SUB SNS"/>
      <sheetName val="4.3_GM SEC NIV SNS"/>
      <sheetName val="5.1"/>
      <sheetName val="5.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0">
          <cell r="B10" t="str">
            <v>Sector público IESS</v>
          </cell>
        </row>
        <row r="11">
          <cell r="B11" t="str">
            <v>Sector público MSP</v>
          </cell>
        </row>
        <row r="12">
          <cell r="B12" t="str">
            <v>Otros sector público</v>
          </cell>
        </row>
        <row r="13">
          <cell r="B13" t="str">
            <v>Sector privado</v>
          </cell>
        </row>
      </sheetData>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27"/>
  <sheetViews>
    <sheetView zoomScale="120" zoomScaleNormal="120" workbookViewId="0">
      <pane ySplit="1" topLeftCell="A14" activePane="bottomLeft" state="frozen"/>
      <selection activeCell="B23" activeCellId="1" sqref="H22:I22 B23"/>
      <selection pane="bottomLeft" activeCell="E21" sqref="E21"/>
    </sheetView>
  </sheetViews>
  <sheetFormatPr baseColWidth="10" defaultRowHeight="15" x14ac:dyDescent="0.25"/>
  <cols>
    <col min="1" max="1" width="2" customWidth="1"/>
    <col min="2" max="2" width="23.140625" customWidth="1"/>
    <col min="3" max="3" width="12.85546875" customWidth="1"/>
    <col min="4" max="4" width="9.140625" customWidth="1"/>
    <col min="5" max="5" width="32.85546875" customWidth="1"/>
    <col min="6" max="6" width="42.140625" customWidth="1"/>
    <col min="7" max="7" width="33.85546875" customWidth="1"/>
    <col min="8" max="8" width="24.28515625" customWidth="1"/>
    <col min="9" max="9" width="4.42578125" customWidth="1"/>
    <col min="10" max="10" width="22.5703125" customWidth="1"/>
    <col min="11" max="11" width="3" customWidth="1"/>
    <col min="12" max="13" width="2" customWidth="1"/>
    <col min="14" max="14" width="21.7109375" customWidth="1"/>
    <col min="15" max="15" width="9.7109375" customWidth="1"/>
    <col min="16" max="16" width="158" customWidth="1"/>
    <col min="17" max="17" width="19.42578125" customWidth="1"/>
    <col min="18" max="18" width="19.28515625" customWidth="1"/>
  </cols>
  <sheetData>
    <row r="1" spans="1:46" ht="15" customHeight="1" x14ac:dyDescent="0.25">
      <c r="A1" s="12" t="s">
        <v>34</v>
      </c>
      <c r="B1" s="7" t="s">
        <v>4</v>
      </c>
      <c r="C1" s="7" t="s">
        <v>9</v>
      </c>
      <c r="D1" s="15" t="s">
        <v>10</v>
      </c>
      <c r="E1" s="7">
        <v>1</v>
      </c>
      <c r="F1" s="7">
        <v>2</v>
      </c>
      <c r="G1" s="7">
        <v>3</v>
      </c>
      <c r="H1" s="7">
        <v>4</v>
      </c>
      <c r="I1" s="9">
        <v>5</v>
      </c>
      <c r="J1" s="9">
        <v>6</v>
      </c>
      <c r="K1" s="11">
        <v>7</v>
      </c>
      <c r="L1" s="11">
        <v>8</v>
      </c>
      <c r="M1" s="7">
        <v>9</v>
      </c>
      <c r="N1" s="7">
        <v>10</v>
      </c>
      <c r="O1" s="10">
        <v>11</v>
      </c>
      <c r="P1" s="13" t="s">
        <v>11</v>
      </c>
      <c r="Q1" s="2" t="s">
        <v>32</v>
      </c>
      <c r="R1" s="21" t="s">
        <v>33</v>
      </c>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row>
    <row r="2" spans="1:46" ht="15" customHeight="1" x14ac:dyDescent="0.25">
      <c r="A2" s="8"/>
      <c r="B2" s="20" t="s">
        <v>7</v>
      </c>
      <c r="C2" s="14" t="s">
        <v>8</v>
      </c>
      <c r="D2" s="19">
        <v>1</v>
      </c>
      <c r="E2" t="s">
        <v>3</v>
      </c>
      <c r="F2" t="s">
        <v>5</v>
      </c>
      <c r="G2" t="s">
        <v>16</v>
      </c>
      <c r="H2" s="1" t="s">
        <v>17</v>
      </c>
      <c r="I2" t="s">
        <v>18</v>
      </c>
      <c r="M2" t="s">
        <v>0</v>
      </c>
      <c r="N2" t="s">
        <v>39</v>
      </c>
      <c r="O2" t="str">
        <f>+IF(C2="k"," Miles de dólares de 2007. "," Miles de dólares. ")</f>
        <v xml:space="preserve"> Miles de dólares de 2007. </v>
      </c>
      <c r="P2" s="1" t="str">
        <f t="shared" ref="P2:P27" si="0">+CONCATENATE(D2,E2,F2,G2,H2,I2,J2,K2,L2,M2,N2,O2)</f>
        <v xml:space="preserve">1 Producción  de las actividades características y conexas de la educación respecto al PIB nacional. 2007-2009. Miles de dólares de 2007. </v>
      </c>
      <c r="Q2" s="24" t="s">
        <v>46</v>
      </c>
      <c r="R2" s="23" t="s">
        <v>41</v>
      </c>
    </row>
    <row r="3" spans="1:46" ht="15" customHeight="1" x14ac:dyDescent="0.25">
      <c r="A3" s="8">
        <v>1</v>
      </c>
      <c r="B3" s="20" t="s">
        <v>7</v>
      </c>
      <c r="C3" s="14" t="s">
        <v>8</v>
      </c>
      <c r="D3" s="19">
        <v>2</v>
      </c>
      <c r="E3" t="s">
        <v>3</v>
      </c>
      <c r="F3" t="s">
        <v>1</v>
      </c>
      <c r="H3" t="s">
        <v>16</v>
      </c>
      <c r="I3" t="s">
        <v>43</v>
      </c>
      <c r="J3" t="s">
        <v>42</v>
      </c>
      <c r="M3" t="s">
        <v>0</v>
      </c>
      <c r="N3" t="s">
        <v>39</v>
      </c>
      <c r="O3" t="str">
        <f t="shared" ref="O3:O27" si="1">+IF(C3="k"," Miles de dólares de 2007. "," Miles de dólares. ")</f>
        <v xml:space="preserve"> Miles de dólares de 2007. </v>
      </c>
      <c r="P3" s="1" t="str">
        <f t="shared" si="0"/>
        <v xml:space="preserve">2 Producción  de las actividades características de la educación según industrias. 2007-2009. Miles de dólares de 2007. </v>
      </c>
      <c r="Q3" s="26" t="s">
        <v>45</v>
      </c>
      <c r="R3" s="23" t="s">
        <v>41</v>
      </c>
    </row>
    <row r="4" spans="1:46" ht="15" customHeight="1" x14ac:dyDescent="0.25">
      <c r="A4" s="8"/>
      <c r="B4" s="20" t="s">
        <v>7</v>
      </c>
      <c r="C4" s="14" t="s">
        <v>8</v>
      </c>
      <c r="D4" s="19">
        <v>3</v>
      </c>
      <c r="E4" t="s">
        <v>3</v>
      </c>
      <c r="F4" t="s">
        <v>6</v>
      </c>
      <c r="H4" t="s">
        <v>16</v>
      </c>
      <c r="I4" t="s">
        <v>43</v>
      </c>
      <c r="J4" t="s">
        <v>42</v>
      </c>
      <c r="M4" t="s">
        <v>0</v>
      </c>
      <c r="N4" t="s">
        <v>39</v>
      </c>
      <c r="O4" t="str">
        <f t="shared" si="1"/>
        <v xml:space="preserve"> Miles de dólares de 2007. </v>
      </c>
      <c r="P4" s="1" t="str">
        <f t="shared" si="0"/>
        <v xml:space="preserve">3 Producción  de las actividades conexas de la educación según industrias. 2007-2009. Miles de dólares de 2007. </v>
      </c>
      <c r="Q4" s="26" t="s">
        <v>45</v>
      </c>
      <c r="R4" s="23" t="s">
        <v>41</v>
      </c>
    </row>
    <row r="5" spans="1:46" ht="15" customHeight="1" x14ac:dyDescent="0.25">
      <c r="A5" s="8"/>
      <c r="B5" s="20" t="s">
        <v>7</v>
      </c>
      <c r="C5" s="14" t="s">
        <v>8</v>
      </c>
      <c r="D5" s="19">
        <v>4</v>
      </c>
      <c r="E5" t="s">
        <v>3</v>
      </c>
      <c r="F5" t="s">
        <v>1</v>
      </c>
      <c r="G5" t="s">
        <v>12</v>
      </c>
      <c r="H5" t="s">
        <v>16</v>
      </c>
      <c r="M5" t="s">
        <v>0</v>
      </c>
      <c r="N5" t="s">
        <v>39</v>
      </c>
      <c r="O5" t="str">
        <f t="shared" si="1"/>
        <v xml:space="preserve"> Miles de dólares de 2007. </v>
      </c>
      <c r="P5" s="1" t="str">
        <f t="shared" si="0"/>
        <v xml:space="preserve">4 Producción  de las actividades características de mercado y no de mercado de la educación. 2007-2009. Miles de dólares de 2007. </v>
      </c>
      <c r="Q5" s="26" t="s">
        <v>45</v>
      </c>
      <c r="R5" s="23" t="s">
        <v>41</v>
      </c>
    </row>
    <row r="6" spans="1:46" ht="15" customHeight="1" x14ac:dyDescent="0.25">
      <c r="A6" s="8"/>
      <c r="B6" s="20" t="s">
        <v>7</v>
      </c>
      <c r="C6" s="14" t="s">
        <v>8</v>
      </c>
      <c r="D6" s="19">
        <v>5</v>
      </c>
      <c r="E6" t="s">
        <v>13</v>
      </c>
      <c r="F6" t="s">
        <v>5</v>
      </c>
      <c r="G6" t="s">
        <v>16</v>
      </c>
      <c r="H6" s="1" t="s">
        <v>17</v>
      </c>
      <c r="I6" t="s">
        <v>18</v>
      </c>
      <c r="M6" t="s">
        <v>0</v>
      </c>
      <c r="N6" t="s">
        <v>39</v>
      </c>
      <c r="O6" t="str">
        <f t="shared" si="1"/>
        <v xml:space="preserve"> Miles de dólares de 2007. </v>
      </c>
      <c r="P6" s="1" t="str">
        <f t="shared" si="0"/>
        <v xml:space="preserve">5 VAB de las actividades características y conexas de la educación respecto al PIB nacional. 2007-2009. Miles de dólares de 2007. </v>
      </c>
      <c r="Q6" s="24" t="s">
        <v>44</v>
      </c>
      <c r="R6" s="23" t="s">
        <v>41</v>
      </c>
    </row>
    <row r="7" spans="1:46" ht="15" customHeight="1" x14ac:dyDescent="0.25">
      <c r="A7" s="8">
        <v>1</v>
      </c>
      <c r="B7" s="20" t="s">
        <v>7</v>
      </c>
      <c r="C7" s="14" t="s">
        <v>8</v>
      </c>
      <c r="D7" s="19">
        <v>6</v>
      </c>
      <c r="E7" t="s">
        <v>13</v>
      </c>
      <c r="F7" t="s">
        <v>1</v>
      </c>
      <c r="H7" t="s">
        <v>16</v>
      </c>
      <c r="I7" t="s">
        <v>43</v>
      </c>
      <c r="J7" t="s">
        <v>42</v>
      </c>
      <c r="M7" t="s">
        <v>0</v>
      </c>
      <c r="N7" t="s">
        <v>39</v>
      </c>
      <c r="O7" t="str">
        <f t="shared" si="1"/>
        <v xml:space="preserve"> Miles de dólares de 2007. </v>
      </c>
      <c r="P7" s="1" t="str">
        <f t="shared" si="0"/>
        <v xml:space="preserve">6 VAB de las actividades características de la educación según industrias. 2007-2009. Miles de dólares de 2007. </v>
      </c>
      <c r="Q7" s="26" t="s">
        <v>45</v>
      </c>
      <c r="R7" s="23" t="s">
        <v>41</v>
      </c>
    </row>
    <row r="8" spans="1:46" ht="15" customHeight="1" x14ac:dyDescent="0.25">
      <c r="A8" s="8"/>
      <c r="B8" s="20" t="s">
        <v>7</v>
      </c>
      <c r="C8" s="14" t="s">
        <v>8</v>
      </c>
      <c r="D8" s="19">
        <v>7</v>
      </c>
      <c r="E8" t="s">
        <v>13</v>
      </c>
      <c r="F8" t="s">
        <v>6</v>
      </c>
      <c r="H8" t="s">
        <v>16</v>
      </c>
      <c r="I8" t="s">
        <v>43</v>
      </c>
      <c r="J8" t="s">
        <v>42</v>
      </c>
      <c r="M8" t="s">
        <v>0</v>
      </c>
      <c r="N8" t="s">
        <v>39</v>
      </c>
      <c r="O8" t="str">
        <f t="shared" si="1"/>
        <v xml:space="preserve"> Miles de dólares de 2007. </v>
      </c>
      <c r="P8" s="1" t="str">
        <f t="shared" si="0"/>
        <v xml:space="preserve">7 VAB de las actividades conexas de la educación según industrias. 2007-2009. Miles de dólares de 2007. </v>
      </c>
      <c r="Q8" s="26" t="s">
        <v>45</v>
      </c>
      <c r="R8" s="23" t="s">
        <v>41</v>
      </c>
    </row>
    <row r="9" spans="1:46" ht="15" customHeight="1" x14ac:dyDescent="0.25">
      <c r="A9" s="8"/>
      <c r="B9" s="20" t="s">
        <v>7</v>
      </c>
      <c r="C9" s="14" t="s">
        <v>8</v>
      </c>
      <c r="D9" s="19">
        <v>8</v>
      </c>
      <c r="E9" t="s">
        <v>13</v>
      </c>
      <c r="F9" t="s">
        <v>1</v>
      </c>
      <c r="G9" t="s">
        <v>12</v>
      </c>
      <c r="H9" t="s">
        <v>16</v>
      </c>
      <c r="M9" t="s">
        <v>0</v>
      </c>
      <c r="N9" t="s">
        <v>39</v>
      </c>
      <c r="O9" t="str">
        <f t="shared" si="1"/>
        <v xml:space="preserve"> Miles de dólares de 2007. </v>
      </c>
      <c r="P9" s="1" t="str">
        <f t="shared" si="0"/>
        <v xml:space="preserve">8 VAB de las actividades características de mercado y no de mercado de la educación. 2007-2009. Miles de dólares de 2007. </v>
      </c>
      <c r="Q9" s="26" t="s">
        <v>45</v>
      </c>
      <c r="R9" s="23" t="s">
        <v>41</v>
      </c>
    </row>
    <row r="10" spans="1:46" ht="15" customHeight="1" x14ac:dyDescent="0.25">
      <c r="A10" s="8"/>
      <c r="B10" s="20" t="s">
        <v>7</v>
      </c>
      <c r="C10" s="14" t="s">
        <v>8</v>
      </c>
      <c r="D10" s="19">
        <v>9</v>
      </c>
      <c r="E10" t="s">
        <v>37</v>
      </c>
      <c r="F10" t="s">
        <v>5</v>
      </c>
      <c r="G10" t="s">
        <v>16</v>
      </c>
      <c r="H10" s="1" t="s">
        <v>17</v>
      </c>
      <c r="I10" t="s">
        <v>18</v>
      </c>
      <c r="M10" t="s">
        <v>0</v>
      </c>
      <c r="N10" t="s">
        <v>39</v>
      </c>
      <c r="O10" t="str">
        <f t="shared" si="1"/>
        <v xml:space="preserve"> Miles de dólares de 2007. </v>
      </c>
      <c r="P10" s="1" t="str">
        <f t="shared" si="0"/>
        <v xml:space="preserve">9 Consumo intermedio de las actividades características y conexas de la educación respecto al PIB nacional. 2007-2009. Miles de dólares de 2007. </v>
      </c>
      <c r="Q10" s="24" t="s">
        <v>44</v>
      </c>
      <c r="R10" s="23" t="s">
        <v>41</v>
      </c>
    </row>
    <row r="11" spans="1:46" ht="15" customHeight="1" x14ac:dyDescent="0.25">
      <c r="A11" s="8">
        <v>1</v>
      </c>
      <c r="B11" s="20" t="s">
        <v>7</v>
      </c>
      <c r="C11" s="14" t="s">
        <v>8</v>
      </c>
      <c r="D11" s="19">
        <v>10</v>
      </c>
      <c r="E11" t="s">
        <v>37</v>
      </c>
      <c r="F11" t="s">
        <v>1</v>
      </c>
      <c r="H11" t="s">
        <v>16</v>
      </c>
      <c r="I11" t="s">
        <v>43</v>
      </c>
      <c r="J11" t="s">
        <v>42</v>
      </c>
      <c r="M11" t="s">
        <v>0</v>
      </c>
      <c r="N11" t="s">
        <v>39</v>
      </c>
      <c r="O11" t="str">
        <f t="shared" si="1"/>
        <v xml:space="preserve"> Miles de dólares de 2007. </v>
      </c>
      <c r="P11" s="1" t="str">
        <f t="shared" si="0"/>
        <v xml:space="preserve">10 Consumo intermedio de las actividades características de la educación según industrias. 2007-2009. Miles de dólares de 2007. </v>
      </c>
      <c r="Q11" s="26" t="s">
        <v>45</v>
      </c>
      <c r="R11" s="23" t="s">
        <v>41</v>
      </c>
    </row>
    <row r="12" spans="1:46" ht="15" customHeight="1" x14ac:dyDescent="0.25">
      <c r="A12" s="8"/>
      <c r="B12" s="20" t="s">
        <v>7</v>
      </c>
      <c r="C12" s="14" t="s">
        <v>8</v>
      </c>
      <c r="D12" s="19">
        <v>11</v>
      </c>
      <c r="E12" t="s">
        <v>37</v>
      </c>
      <c r="F12" t="s">
        <v>6</v>
      </c>
      <c r="H12" t="s">
        <v>16</v>
      </c>
      <c r="I12" t="s">
        <v>43</v>
      </c>
      <c r="J12" t="s">
        <v>42</v>
      </c>
      <c r="M12" t="s">
        <v>0</v>
      </c>
      <c r="N12" t="s">
        <v>39</v>
      </c>
      <c r="O12" t="str">
        <f t="shared" si="1"/>
        <v xml:space="preserve"> Miles de dólares de 2007. </v>
      </c>
      <c r="P12" s="1" t="str">
        <f t="shared" si="0"/>
        <v xml:space="preserve">11 Consumo intermedio de las actividades conexas de la educación según industrias. 2007-2009. Miles de dólares de 2007. </v>
      </c>
      <c r="Q12" s="26" t="s">
        <v>45</v>
      </c>
      <c r="R12" s="23" t="s">
        <v>41</v>
      </c>
    </row>
    <row r="13" spans="1:46" ht="15" customHeight="1" x14ac:dyDescent="0.25">
      <c r="A13" s="8"/>
      <c r="B13" s="20" t="s">
        <v>7</v>
      </c>
      <c r="C13" s="14" t="s">
        <v>8</v>
      </c>
      <c r="D13" s="19">
        <v>12</v>
      </c>
      <c r="E13" t="s">
        <v>37</v>
      </c>
      <c r="F13" t="s">
        <v>1</v>
      </c>
      <c r="G13" t="s">
        <v>12</v>
      </c>
      <c r="H13" t="s">
        <v>16</v>
      </c>
      <c r="M13" t="s">
        <v>0</v>
      </c>
      <c r="N13" t="s">
        <v>39</v>
      </c>
      <c r="O13" t="str">
        <f t="shared" si="1"/>
        <v xml:space="preserve"> Miles de dólares de 2007. </v>
      </c>
      <c r="P13" s="1" t="str">
        <f t="shared" si="0"/>
        <v xml:space="preserve">12 Consumo intermedio de las actividades características de mercado y no de mercado de la educación. 2007-2009. Miles de dólares de 2007. </v>
      </c>
      <c r="Q13" s="26" t="s">
        <v>45</v>
      </c>
      <c r="R13" s="23" t="s">
        <v>41</v>
      </c>
    </row>
    <row r="14" spans="1:46" ht="15" customHeight="1" x14ac:dyDescent="0.25">
      <c r="A14" s="8"/>
      <c r="B14" s="22" t="s">
        <v>15</v>
      </c>
      <c r="C14" s="14" t="s">
        <v>8</v>
      </c>
      <c r="D14" s="27">
        <v>13</v>
      </c>
      <c r="E14" s="3" t="s">
        <v>14</v>
      </c>
      <c r="F14" s="3" t="s">
        <v>16</v>
      </c>
      <c r="G14" s="5" t="s">
        <v>17</v>
      </c>
      <c r="H14" s="3" t="s">
        <v>18</v>
      </c>
      <c r="M14" t="s">
        <v>0</v>
      </c>
      <c r="N14" t="s">
        <v>39</v>
      </c>
      <c r="O14" t="str">
        <f t="shared" si="1"/>
        <v xml:space="preserve"> Miles de dólares de 2007. </v>
      </c>
      <c r="P14" s="1" t="str">
        <f t="shared" si="0"/>
        <v xml:space="preserve">13 Gasto de consumo final de la educación respecto al PIB nacional. 2007-2009. Miles de dólares de 2007. </v>
      </c>
      <c r="Q14" s="24" t="s">
        <v>44</v>
      </c>
      <c r="R14" s="23" t="s">
        <v>41</v>
      </c>
    </row>
    <row r="15" spans="1:46" ht="15" customHeight="1" x14ac:dyDescent="0.25">
      <c r="A15" s="8"/>
      <c r="B15" s="22" t="s">
        <v>15</v>
      </c>
      <c r="C15" s="14" t="s">
        <v>8</v>
      </c>
      <c r="D15" s="18">
        <v>14</v>
      </c>
      <c r="E15" t="s">
        <v>14</v>
      </c>
      <c r="F15" s="1" t="s">
        <v>21</v>
      </c>
      <c r="G15" t="s">
        <v>30</v>
      </c>
      <c r="H15" s="6" t="s">
        <v>19</v>
      </c>
      <c r="M15" t="s">
        <v>0</v>
      </c>
      <c r="N15" t="s">
        <v>39</v>
      </c>
      <c r="O15" t="str">
        <f t="shared" si="1"/>
        <v xml:space="preserve"> Miles de dólares de 2007. </v>
      </c>
      <c r="P15" s="1" t="str">
        <f t="shared" si="0"/>
        <v xml:space="preserve">14 Gasto de consumo final de los hogares en educación respecto al Gasto de consumo final total de los hogares. 2007-2009. Miles de dólares de 2007. </v>
      </c>
      <c r="Q15" s="24" t="s">
        <v>44</v>
      </c>
      <c r="R15" s="23" t="s">
        <v>41</v>
      </c>
    </row>
    <row r="16" spans="1:46" ht="15" customHeight="1" x14ac:dyDescent="0.25">
      <c r="A16" s="8"/>
      <c r="B16" s="22" t="s">
        <v>15</v>
      </c>
      <c r="C16" s="14" t="s">
        <v>8</v>
      </c>
      <c r="D16" s="18">
        <v>15</v>
      </c>
      <c r="E16" t="s">
        <v>14</v>
      </c>
      <c r="F16" s="1" t="s">
        <v>22</v>
      </c>
      <c r="G16" t="s">
        <v>30</v>
      </c>
      <c r="H16" s="6" t="s">
        <v>20</v>
      </c>
      <c r="M16" t="s">
        <v>0</v>
      </c>
      <c r="N16" t="s">
        <v>39</v>
      </c>
      <c r="O16" t="str">
        <f t="shared" si="1"/>
        <v xml:space="preserve"> Miles de dólares de 2007. </v>
      </c>
      <c r="P16" s="1" t="str">
        <f t="shared" si="0"/>
        <v xml:space="preserve">15 Gasto de consumo final del Gobierno general en educación respecto al Gasto de consumo final total del Gobierno general. 2007-2009. Miles de dólares de 2007. </v>
      </c>
      <c r="Q16" s="24" t="s">
        <v>44</v>
      </c>
      <c r="R16" s="23" t="s">
        <v>41</v>
      </c>
    </row>
    <row r="17" spans="1:18" ht="15" customHeight="1" x14ac:dyDescent="0.25">
      <c r="A17" s="8"/>
      <c r="B17" s="22" t="s">
        <v>15</v>
      </c>
      <c r="C17" s="14" t="s">
        <v>8</v>
      </c>
      <c r="D17" s="18">
        <v>16</v>
      </c>
      <c r="E17" t="s">
        <v>23</v>
      </c>
      <c r="F17" s="1" t="s">
        <v>21</v>
      </c>
      <c r="G17" t="s">
        <v>31</v>
      </c>
      <c r="H17" s="6" t="s">
        <v>19</v>
      </c>
      <c r="M17" t="s">
        <v>0</v>
      </c>
      <c r="N17" t="s">
        <v>39</v>
      </c>
      <c r="O17" t="str">
        <f t="shared" si="1"/>
        <v xml:space="preserve"> Miles de dólares de 2007. </v>
      </c>
      <c r="P17" s="1" t="str">
        <f t="shared" si="0"/>
        <v xml:space="preserve">16 Consumo final efectivo de los hogares en educación respecto al Consumo final efectivo total de los hogares. 2007-2009. Miles de dólares de 2007. </v>
      </c>
      <c r="Q17" s="24" t="s">
        <v>44</v>
      </c>
      <c r="R17" s="23" t="s">
        <v>41</v>
      </c>
    </row>
    <row r="18" spans="1:18" ht="15" customHeight="1" x14ac:dyDescent="0.25">
      <c r="A18" s="8"/>
      <c r="B18" s="22" t="s">
        <v>15</v>
      </c>
      <c r="C18" s="14" t="s">
        <v>8</v>
      </c>
      <c r="D18" s="18">
        <v>17</v>
      </c>
      <c r="E18" t="s">
        <v>23</v>
      </c>
      <c r="F18" s="1" t="s">
        <v>22</v>
      </c>
      <c r="G18" t="s">
        <v>31</v>
      </c>
      <c r="H18" s="6" t="s">
        <v>20</v>
      </c>
      <c r="M18" t="s">
        <v>0</v>
      </c>
      <c r="N18" t="s">
        <v>39</v>
      </c>
      <c r="O18" t="str">
        <f t="shared" si="1"/>
        <v xml:space="preserve"> Miles de dólares de 2007. </v>
      </c>
      <c r="P18" s="1" t="str">
        <f t="shared" si="0"/>
        <v xml:space="preserve">17 Consumo final efectivo del Gobierno general en educación respecto al Consumo final efectivo total del Gobierno general. 2007-2009. Miles de dólares de 2007. </v>
      </c>
      <c r="Q18" s="24" t="s">
        <v>44</v>
      </c>
      <c r="R18" s="23" t="s">
        <v>41</v>
      </c>
    </row>
    <row r="19" spans="1:18" ht="15" customHeight="1" x14ac:dyDescent="0.25">
      <c r="A19" s="8"/>
      <c r="B19" s="22" t="s">
        <v>15</v>
      </c>
      <c r="C19" s="14" t="s">
        <v>8</v>
      </c>
      <c r="D19" s="18">
        <v>18</v>
      </c>
      <c r="E19" s="4" t="s">
        <v>23</v>
      </c>
      <c r="F19" s="6" t="s">
        <v>21</v>
      </c>
      <c r="G19" s="4" t="s">
        <v>30</v>
      </c>
      <c r="H19" s="1" t="s">
        <v>21</v>
      </c>
      <c r="M19" t="s">
        <v>0</v>
      </c>
      <c r="N19" t="s">
        <v>39</v>
      </c>
      <c r="O19" t="str">
        <f t="shared" si="1"/>
        <v xml:space="preserve"> Miles de dólares de 2007. </v>
      </c>
      <c r="P19" s="1" t="str">
        <f t="shared" si="0"/>
        <v xml:space="preserve">18 Consumo final efectivo de los hogares en educación respecto al Gasto de consumo final de los hogares en educación. 2007-2009. Miles de dólares de 2007. </v>
      </c>
      <c r="Q19" s="26" t="s">
        <v>45</v>
      </c>
      <c r="R19" s="23" t="s">
        <v>41</v>
      </c>
    </row>
    <row r="20" spans="1:18" ht="15" customHeight="1" x14ac:dyDescent="0.25">
      <c r="A20" s="8"/>
      <c r="B20" s="22" t="s">
        <v>15</v>
      </c>
      <c r="C20" s="14" t="s">
        <v>8</v>
      </c>
      <c r="D20" s="18">
        <v>19</v>
      </c>
      <c r="E20" t="s">
        <v>26</v>
      </c>
      <c r="F20" t="s">
        <v>16</v>
      </c>
      <c r="H20" s="1"/>
      <c r="I20" t="s">
        <v>43</v>
      </c>
      <c r="J20" t="s">
        <v>36</v>
      </c>
      <c r="M20" t="s">
        <v>0</v>
      </c>
      <c r="N20" t="s">
        <v>39</v>
      </c>
      <c r="O20" t="str">
        <f t="shared" si="1"/>
        <v xml:space="preserve"> Miles de dólares de 2007. </v>
      </c>
      <c r="P20" s="1" t="str">
        <f t="shared" si="0"/>
        <v xml:space="preserve">19 Gasto Total de la educación según tipo de gasto. 2007-2009. Miles de dólares de 2007. </v>
      </c>
      <c r="Q20" s="26" t="s">
        <v>45</v>
      </c>
      <c r="R20" s="23" t="s">
        <v>41</v>
      </c>
    </row>
    <row r="21" spans="1:18" ht="15" customHeight="1" x14ac:dyDescent="0.25">
      <c r="A21" s="8"/>
      <c r="B21" s="22" t="s">
        <v>15</v>
      </c>
      <c r="C21" s="14" t="s">
        <v>8</v>
      </c>
      <c r="D21" s="18">
        <v>20</v>
      </c>
      <c r="E21" t="s">
        <v>25</v>
      </c>
      <c r="F21" t="s">
        <v>16</v>
      </c>
      <c r="G21" s="1" t="s">
        <v>17</v>
      </c>
      <c r="H21" t="s">
        <v>18</v>
      </c>
      <c r="M21" t="s">
        <v>0</v>
      </c>
      <c r="N21" t="s">
        <v>39</v>
      </c>
      <c r="O21" t="str">
        <f t="shared" si="1"/>
        <v xml:space="preserve"> Miles de dólares de 2007. </v>
      </c>
      <c r="P21" s="1" t="str">
        <f t="shared" si="0"/>
        <v xml:space="preserve">20 Gasto público de la educación respecto al PIB nacional. 2007-2009. Miles de dólares de 2007. </v>
      </c>
      <c r="Q21" s="24" t="s">
        <v>44</v>
      </c>
      <c r="R21" s="23" t="s">
        <v>41</v>
      </c>
    </row>
    <row r="22" spans="1:18" ht="15" customHeight="1" x14ac:dyDescent="0.25">
      <c r="A22" s="8"/>
      <c r="B22" s="22" t="s">
        <v>15</v>
      </c>
      <c r="C22" s="14" t="s">
        <v>8</v>
      </c>
      <c r="D22" s="18">
        <v>21</v>
      </c>
      <c r="E22" t="s">
        <v>24</v>
      </c>
      <c r="F22" t="s">
        <v>16</v>
      </c>
      <c r="G22" s="1" t="s">
        <v>17</v>
      </c>
      <c r="H22" t="s">
        <v>18</v>
      </c>
      <c r="M22" t="s">
        <v>0</v>
      </c>
      <c r="N22" t="s">
        <v>39</v>
      </c>
      <c r="O22" t="str">
        <f t="shared" si="1"/>
        <v xml:space="preserve"> Miles de dólares de 2007. </v>
      </c>
      <c r="P22" s="1" t="str">
        <f t="shared" si="0"/>
        <v xml:space="preserve">21 Gasto privado de la educación respecto al PIB nacional. 2007-2009. Miles de dólares de 2007. </v>
      </c>
      <c r="Q22" s="24" t="s">
        <v>44</v>
      </c>
      <c r="R22" s="23" t="s">
        <v>41</v>
      </c>
    </row>
    <row r="23" spans="1:18" ht="15" customHeight="1" x14ac:dyDescent="0.25">
      <c r="A23" s="8"/>
      <c r="B23" s="22" t="s">
        <v>15</v>
      </c>
      <c r="C23" s="14" t="s">
        <v>8</v>
      </c>
      <c r="D23" s="18">
        <v>22</v>
      </c>
      <c r="E23" t="s">
        <v>26</v>
      </c>
      <c r="F23" t="s">
        <v>16</v>
      </c>
      <c r="I23" s="6" t="s">
        <v>2</v>
      </c>
      <c r="J23" s="6" t="s">
        <v>35</v>
      </c>
      <c r="M23" t="s">
        <v>0</v>
      </c>
      <c r="N23" t="s">
        <v>39</v>
      </c>
      <c r="O23" t="str">
        <f t="shared" si="1"/>
        <v xml:space="preserve"> Miles de dólares de 2007. </v>
      </c>
      <c r="P23" s="1" t="str">
        <f t="shared" si="0"/>
        <v xml:space="preserve">22 Gasto Total de la educación por alumno. 2007-2009. Miles de dólares de 2007. </v>
      </c>
      <c r="Q23" s="25" t="s">
        <v>47</v>
      </c>
      <c r="R23" s="23" t="s">
        <v>41</v>
      </c>
    </row>
    <row r="24" spans="1:18" ht="15" customHeight="1" x14ac:dyDescent="0.25">
      <c r="A24" s="8"/>
      <c r="B24" s="22" t="s">
        <v>15</v>
      </c>
      <c r="C24" s="14" t="s">
        <v>8</v>
      </c>
      <c r="D24" s="18">
        <v>23</v>
      </c>
      <c r="E24" t="s">
        <v>25</v>
      </c>
      <c r="F24" t="s">
        <v>16</v>
      </c>
      <c r="I24" s="6" t="s">
        <v>2</v>
      </c>
      <c r="J24" s="6" t="s">
        <v>35</v>
      </c>
      <c r="M24" t="s">
        <v>0</v>
      </c>
      <c r="N24" t="s">
        <v>39</v>
      </c>
      <c r="O24" t="str">
        <f t="shared" si="1"/>
        <v xml:space="preserve"> Miles de dólares de 2007. </v>
      </c>
      <c r="P24" s="1" t="str">
        <f t="shared" si="0"/>
        <v xml:space="preserve">23 Gasto público de la educación por alumno. 2007-2009. Miles de dólares de 2007. </v>
      </c>
      <c r="Q24" s="25" t="s">
        <v>47</v>
      </c>
      <c r="R24" s="23" t="s">
        <v>41</v>
      </c>
    </row>
    <row r="25" spans="1:18" ht="15" customHeight="1" x14ac:dyDescent="0.25">
      <c r="A25" s="8"/>
      <c r="B25" s="22" t="s">
        <v>15</v>
      </c>
      <c r="C25" s="14" t="s">
        <v>8</v>
      </c>
      <c r="D25" s="18">
        <v>24</v>
      </c>
      <c r="E25" t="s">
        <v>24</v>
      </c>
      <c r="F25" t="s">
        <v>16</v>
      </c>
      <c r="I25" s="6" t="s">
        <v>2</v>
      </c>
      <c r="J25" s="6" t="s">
        <v>35</v>
      </c>
      <c r="M25" t="s">
        <v>0</v>
      </c>
      <c r="N25" t="s">
        <v>39</v>
      </c>
      <c r="O25" t="str">
        <f t="shared" si="1"/>
        <v xml:space="preserve"> Miles de dólares de 2007. </v>
      </c>
      <c r="P25" s="1" t="str">
        <f t="shared" si="0"/>
        <v xml:space="preserve">24 Gasto privado de la educación por alumno. 2007-2009. Miles de dólares de 2007. </v>
      </c>
      <c r="Q25" s="25" t="s">
        <v>47</v>
      </c>
      <c r="R25" s="23" t="s">
        <v>41</v>
      </c>
    </row>
    <row r="26" spans="1:18" ht="15" customHeight="1" x14ac:dyDescent="0.25">
      <c r="A26" s="8"/>
      <c r="B26" s="22" t="s">
        <v>15</v>
      </c>
      <c r="C26" s="14" t="s">
        <v>8</v>
      </c>
      <c r="D26" s="18">
        <v>25</v>
      </c>
      <c r="E26" s="17" t="s">
        <v>27</v>
      </c>
      <c r="F26" t="s">
        <v>16</v>
      </c>
      <c r="G26" s="6" t="s">
        <v>29</v>
      </c>
      <c r="M26" t="s">
        <v>0</v>
      </c>
      <c r="N26" t="s">
        <v>39</v>
      </c>
      <c r="O26" t="str">
        <f t="shared" si="1"/>
        <v xml:space="preserve"> Miles de dólares de 2007. </v>
      </c>
      <c r="P26" s="1" t="str">
        <f t="shared" si="0"/>
        <v xml:space="preserve">25 Gasto público por alumno de la educación respecto al PIB per cápita. 2007-2009. Miles de dólares de 2007. </v>
      </c>
      <c r="Q26" s="25" t="s">
        <v>48</v>
      </c>
      <c r="R26" s="23" t="s">
        <v>41</v>
      </c>
    </row>
    <row r="27" spans="1:18" ht="15" customHeight="1" x14ac:dyDescent="0.25">
      <c r="A27" s="8"/>
      <c r="B27" s="22" t="s">
        <v>15</v>
      </c>
      <c r="C27" s="14" t="s">
        <v>8</v>
      </c>
      <c r="D27" s="18">
        <v>26</v>
      </c>
      <c r="E27" s="17" t="s">
        <v>28</v>
      </c>
      <c r="F27" t="s">
        <v>16</v>
      </c>
      <c r="G27" s="6" t="s">
        <v>29</v>
      </c>
      <c r="I27" s="1"/>
      <c r="J27" s="1"/>
      <c r="M27" t="s">
        <v>0</v>
      </c>
      <c r="N27" t="s">
        <v>39</v>
      </c>
      <c r="O27" t="str">
        <f t="shared" si="1"/>
        <v xml:space="preserve"> Miles de dólares de 2007. </v>
      </c>
      <c r="P27" s="1" t="str">
        <f t="shared" si="0"/>
        <v xml:space="preserve">26 Gasto privado por alumno de la educación respecto al PIB per cápita. 2007-2009. Miles de dólares de 2007. </v>
      </c>
      <c r="Q27" s="25" t="s">
        <v>48</v>
      </c>
      <c r="R27" s="23" t="s">
        <v>41</v>
      </c>
    </row>
  </sheetData>
  <autoFilter ref="A1:R27"/>
  <conditionalFormatting sqref="A2:A65536">
    <cfRule type="containsText" dxfId="43" priority="17" operator="containsText" text="1">
      <formula>NOT(ISERROR(SEARCH("1",A2)))</formula>
    </cfRule>
  </conditionalFormatting>
  <conditionalFormatting sqref="E1:J1048576">
    <cfRule type="containsText" dxfId="42" priority="7" operator="containsText" text="por">
      <formula>NOT(ISERROR(SEARCH("por",E1)))</formula>
    </cfRule>
  </conditionalFormatting>
  <conditionalFormatting sqref="P1:P1048576">
    <cfRule type="containsText" dxfId="41" priority="5" operator="containsText" text="PIB">
      <formula>NOT(ISERROR(SEARCH("PIB",P1)))</formula>
    </cfRule>
  </conditionalFormatting>
  <conditionalFormatting sqref="Q1:Q65536">
    <cfRule type="containsText" dxfId="40" priority="11" operator="containsText" text="central">
      <formula>NOT(ISERROR(SEARCH("central",Q1)))</formula>
    </cfRule>
  </conditionalFormatting>
  <conditionalFormatting sqref="Q1:Q1048576">
    <cfRule type="containsText" dxfId="39" priority="10" operator="containsText" text="oferta">
      <formula>NOT(ISERROR(SEARCH("oferta",Q1)))</formula>
    </cfRule>
  </conditionalFormatting>
  <conditionalFormatting sqref="Q18">
    <cfRule type="containsText" dxfId="38" priority="4" operator="containsText" text="central">
      <formula>NOT(ISERROR(SEARCH("central",Q18)))</formula>
    </cfRule>
  </conditionalFormatting>
  <conditionalFormatting sqref="Q23:Q27">
    <cfRule type="containsText" dxfId="37" priority="1" operator="containsText" text="central">
      <formula>NOT(ISERROR(SEARCH("central",Q23)))</formula>
    </cfRule>
  </conditionalFormatting>
  <pageMargins left="0.7" right="0.7" top="0.75" bottom="0.75" header="0.3" footer="0.3"/>
  <pageSetup paperSize="9" orientation="portrait"/>
  <drawing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K65"/>
  <sheetViews>
    <sheetView showGridLines="0" zoomScale="60" zoomScaleNormal="60" workbookViewId="0">
      <pane ySplit="12" topLeftCell="A13" activePane="bottomLeft" state="frozen"/>
      <selection pane="bottomLeft"/>
    </sheetView>
  </sheetViews>
  <sheetFormatPr baseColWidth="10" defaultRowHeight="15" x14ac:dyDescent="0.25"/>
  <cols>
    <col min="1" max="1" width="3" customWidth="1"/>
    <col min="2" max="2" width="62.85546875" customWidth="1"/>
    <col min="3" max="8" width="24.42578125" customWidth="1"/>
    <col min="9" max="9" width="13.5703125" customWidth="1"/>
  </cols>
  <sheetData>
    <row r="8" spans="2:11" ht="3.6" customHeight="1" x14ac:dyDescent="0.25"/>
    <row r="9" spans="2:11" ht="47.45" customHeight="1" x14ac:dyDescent="0.25">
      <c r="B9" s="472" t="s">
        <v>89</v>
      </c>
      <c r="C9" s="472"/>
      <c r="D9" s="472"/>
      <c r="E9" s="472"/>
      <c r="F9" s="472"/>
      <c r="G9" s="472"/>
      <c r="H9" s="472"/>
      <c r="I9" s="241"/>
      <c r="J9" s="241"/>
      <c r="K9" s="241"/>
    </row>
    <row r="10" spans="2:11" ht="33.6" customHeight="1" x14ac:dyDescent="0.25">
      <c r="B10" s="469" t="s">
        <v>330</v>
      </c>
      <c r="C10" s="469"/>
      <c r="D10" s="469"/>
      <c r="E10" s="469"/>
      <c r="F10" s="469"/>
      <c r="G10" s="469"/>
      <c r="H10" s="469"/>
      <c r="I10" s="240"/>
      <c r="J10" s="240"/>
      <c r="K10" s="240"/>
    </row>
    <row r="11" spans="2:11" ht="2.4500000000000002" customHeight="1" x14ac:dyDescent="0.25">
      <c r="B11" s="172"/>
      <c r="C11" s="172"/>
      <c r="D11" s="172"/>
      <c r="E11" s="172"/>
      <c r="F11" s="172"/>
      <c r="G11" s="172"/>
      <c r="H11" s="172"/>
      <c r="I11" s="172"/>
      <c r="J11" s="172"/>
      <c r="K11" s="172"/>
    </row>
    <row r="12" spans="2:11" ht="23.25" customHeight="1" x14ac:dyDescent="0.25">
      <c r="B12" s="62" t="s">
        <v>38</v>
      </c>
      <c r="C12" s="63"/>
      <c r="D12" s="63"/>
      <c r="E12" s="63"/>
      <c r="G12" s="65" t="s">
        <v>74</v>
      </c>
      <c r="H12" s="65" t="s">
        <v>75</v>
      </c>
      <c r="J12" s="63"/>
      <c r="K12" s="63"/>
    </row>
    <row r="13" spans="2:11" ht="21" customHeight="1" x14ac:dyDescent="0.25">
      <c r="B13" s="470" t="s">
        <v>52</v>
      </c>
      <c r="C13" s="470"/>
      <c r="D13" s="470"/>
      <c r="E13" s="470"/>
      <c r="F13" s="470"/>
      <c r="G13" s="470"/>
      <c r="H13" s="470"/>
      <c r="I13" s="181"/>
      <c r="J13" s="181"/>
      <c r="K13" s="181"/>
    </row>
    <row r="14" spans="2:11" ht="3" customHeight="1" x14ac:dyDescent="0.25"/>
    <row r="15" spans="2:11" ht="57.75" customHeight="1" x14ac:dyDescent="0.25">
      <c r="B15" s="28" t="s">
        <v>40</v>
      </c>
      <c r="C15" s="134" t="s">
        <v>62</v>
      </c>
      <c r="D15" s="134" t="s">
        <v>63</v>
      </c>
      <c r="E15" s="134" t="s">
        <v>64</v>
      </c>
      <c r="F15" s="134" t="s">
        <v>176</v>
      </c>
      <c r="G15" s="134" t="s">
        <v>65</v>
      </c>
      <c r="H15" s="134" t="s">
        <v>66</v>
      </c>
    </row>
    <row r="16" spans="2:11" ht="33" customHeight="1" x14ac:dyDescent="0.25">
      <c r="B16" s="242" t="s">
        <v>160</v>
      </c>
      <c r="C16" s="135">
        <v>4131</v>
      </c>
      <c r="D16" s="135">
        <v>184672</v>
      </c>
      <c r="E16" s="135">
        <v>2235</v>
      </c>
      <c r="F16" s="135">
        <v>0</v>
      </c>
      <c r="G16" s="135">
        <v>0</v>
      </c>
      <c r="H16" s="135">
        <v>191038</v>
      </c>
    </row>
    <row r="17" spans="2:11" ht="33" customHeight="1" x14ac:dyDescent="0.25">
      <c r="B17" s="242" t="s">
        <v>452</v>
      </c>
      <c r="C17" s="135">
        <v>88</v>
      </c>
      <c r="D17" s="135">
        <v>0</v>
      </c>
      <c r="E17" s="135">
        <v>0</v>
      </c>
      <c r="F17" s="135">
        <v>33015</v>
      </c>
      <c r="G17" s="135">
        <v>0</v>
      </c>
      <c r="H17" s="135">
        <v>33103</v>
      </c>
    </row>
    <row r="18" spans="2:11" ht="33" customHeight="1" x14ac:dyDescent="0.25">
      <c r="B18" s="242" t="s">
        <v>453</v>
      </c>
      <c r="C18" s="135">
        <v>24786</v>
      </c>
      <c r="D18" s="135">
        <v>13484</v>
      </c>
      <c r="E18" s="135">
        <v>0</v>
      </c>
      <c r="F18" s="135">
        <v>0</v>
      </c>
      <c r="G18" s="135">
        <v>0</v>
      </c>
      <c r="H18" s="135">
        <v>38270</v>
      </c>
    </row>
    <row r="19" spans="2:11" ht="33" customHeight="1" x14ac:dyDescent="0.25">
      <c r="B19" s="242" t="s">
        <v>454</v>
      </c>
      <c r="C19" s="135">
        <v>80539</v>
      </c>
      <c r="D19" s="135">
        <v>845880</v>
      </c>
      <c r="E19" s="135">
        <v>3710</v>
      </c>
      <c r="F19" s="135">
        <v>117346</v>
      </c>
      <c r="G19" s="135">
        <v>1230</v>
      </c>
      <c r="H19" s="135">
        <v>1048705</v>
      </c>
    </row>
    <row r="20" spans="2:11" ht="33" customHeight="1" x14ac:dyDescent="0.25">
      <c r="B20" s="242" t="s">
        <v>455</v>
      </c>
      <c r="C20" s="135">
        <v>231206</v>
      </c>
      <c r="D20" s="135">
        <v>657789</v>
      </c>
      <c r="E20" s="135">
        <v>0</v>
      </c>
      <c r="F20" s="135">
        <v>266099</v>
      </c>
      <c r="G20" s="135">
        <v>24829</v>
      </c>
      <c r="H20" s="135">
        <v>1179923</v>
      </c>
    </row>
    <row r="21" spans="2:11" ht="33" customHeight="1" x14ac:dyDescent="0.25">
      <c r="B21" s="242" t="s">
        <v>456</v>
      </c>
      <c r="C21" s="135">
        <v>448168</v>
      </c>
      <c r="D21" s="135">
        <v>543128</v>
      </c>
      <c r="E21" s="135">
        <v>4139</v>
      </c>
      <c r="F21" s="135">
        <v>1152110</v>
      </c>
      <c r="G21" s="135">
        <v>12287</v>
      </c>
      <c r="H21" s="135">
        <v>2159832</v>
      </c>
    </row>
    <row r="22" spans="2:11" ht="33" customHeight="1" x14ac:dyDescent="0.25">
      <c r="B22" s="242" t="s">
        <v>457</v>
      </c>
      <c r="C22" s="135">
        <v>550380</v>
      </c>
      <c r="D22" s="135">
        <v>1231385</v>
      </c>
      <c r="E22" s="135">
        <v>50233</v>
      </c>
      <c r="F22" s="135">
        <v>887881</v>
      </c>
      <c r="G22" s="135">
        <v>6999</v>
      </c>
      <c r="H22" s="135">
        <v>2726878</v>
      </c>
    </row>
    <row r="23" spans="2:11" ht="33" customHeight="1" x14ac:dyDescent="0.25">
      <c r="B23" s="242" t="s">
        <v>458</v>
      </c>
      <c r="C23" s="135">
        <v>12363</v>
      </c>
      <c r="D23" s="135">
        <v>10793</v>
      </c>
      <c r="E23" s="135">
        <v>250</v>
      </c>
      <c r="F23" s="135">
        <v>1465</v>
      </c>
      <c r="G23" s="135">
        <v>20</v>
      </c>
      <c r="H23" s="135">
        <v>24891</v>
      </c>
    </row>
    <row r="24" spans="2:11" ht="33" customHeight="1" x14ac:dyDescent="0.25">
      <c r="B24" s="242" t="s">
        <v>459</v>
      </c>
      <c r="C24" s="135">
        <v>83080</v>
      </c>
      <c r="D24" s="135">
        <v>17666</v>
      </c>
      <c r="E24" s="135">
        <v>1432</v>
      </c>
      <c r="F24" s="135">
        <v>18088</v>
      </c>
      <c r="G24" s="135">
        <v>16</v>
      </c>
      <c r="H24" s="135">
        <v>120282</v>
      </c>
    </row>
    <row r="25" spans="2:11" ht="33" customHeight="1" x14ac:dyDescent="0.25">
      <c r="B25" s="242" t="s">
        <v>460</v>
      </c>
      <c r="C25" s="135">
        <v>3899</v>
      </c>
      <c r="D25" s="135">
        <v>0</v>
      </c>
      <c r="E25" s="135">
        <v>0</v>
      </c>
      <c r="F25" s="135">
        <v>0</v>
      </c>
      <c r="G25" s="135">
        <v>0</v>
      </c>
      <c r="H25" s="135">
        <v>3899</v>
      </c>
    </row>
    <row r="26" spans="2:11" ht="33" customHeight="1" x14ac:dyDescent="0.25">
      <c r="B26" s="242" t="s">
        <v>461</v>
      </c>
      <c r="C26" s="135">
        <v>42298</v>
      </c>
      <c r="D26" s="135">
        <v>0</v>
      </c>
      <c r="E26" s="135">
        <v>0</v>
      </c>
      <c r="F26" s="135">
        <v>0</v>
      </c>
      <c r="G26" s="135">
        <v>0</v>
      </c>
      <c r="H26" s="135">
        <v>42298</v>
      </c>
    </row>
    <row r="27" spans="2:11" ht="33" customHeight="1" x14ac:dyDescent="0.25">
      <c r="B27" s="242" t="s">
        <v>462</v>
      </c>
      <c r="C27" s="135">
        <v>428116</v>
      </c>
      <c r="D27" s="135">
        <v>16272</v>
      </c>
      <c r="E27" s="135">
        <v>0</v>
      </c>
      <c r="F27" s="135">
        <v>11486</v>
      </c>
      <c r="G27" s="135">
        <v>2486</v>
      </c>
      <c r="H27" s="135">
        <v>458360</v>
      </c>
    </row>
    <row r="28" spans="2:11" ht="33" customHeight="1" x14ac:dyDescent="0.25">
      <c r="B28" s="243" t="s">
        <v>423</v>
      </c>
      <c r="C28" s="46">
        <v>1909054</v>
      </c>
      <c r="D28" s="46">
        <v>3521069</v>
      </c>
      <c r="E28" s="46">
        <v>61999</v>
      </c>
      <c r="F28" s="46">
        <v>2487490</v>
      </c>
      <c r="G28" s="46">
        <v>47867</v>
      </c>
      <c r="H28" s="46">
        <v>8027479</v>
      </c>
    </row>
    <row r="29" spans="2:11" ht="24" customHeight="1" x14ac:dyDescent="0.3">
      <c r="B29" s="49" t="s">
        <v>314</v>
      </c>
      <c r="C29" s="180"/>
      <c r="D29" s="180"/>
      <c r="E29" s="180"/>
      <c r="F29" s="180"/>
      <c r="G29" s="236"/>
      <c r="H29" s="236"/>
    </row>
    <row r="30" spans="2:11" ht="34.15" customHeight="1" x14ac:dyDescent="0.25">
      <c r="B30" s="235"/>
      <c r="C30" s="235"/>
      <c r="D30" s="236"/>
      <c r="E30" s="236"/>
      <c r="F30" s="236"/>
      <c r="G30" s="236"/>
      <c r="H30" s="236"/>
    </row>
    <row r="31" spans="2:11" ht="33" customHeight="1" x14ac:dyDescent="0.25">
      <c r="B31" s="474" t="s">
        <v>331</v>
      </c>
      <c r="C31" s="474"/>
      <c r="D31" s="474"/>
      <c r="E31" s="474"/>
      <c r="F31" s="474"/>
      <c r="G31" s="474"/>
      <c r="H31" s="474"/>
    </row>
    <row r="32" spans="2:11" ht="18" customHeight="1" x14ac:dyDescent="0.3">
      <c r="B32" s="482"/>
      <c r="C32" s="482"/>
      <c r="D32" s="482"/>
      <c r="E32" s="482"/>
      <c r="F32" s="482"/>
      <c r="G32" s="482"/>
      <c r="H32" s="482"/>
      <c r="I32" s="232"/>
      <c r="J32" s="232"/>
      <c r="K32" s="232"/>
    </row>
    <row r="33" spans="1:11" ht="14.45" customHeight="1" x14ac:dyDescent="0.3">
      <c r="A33" s="51"/>
      <c r="B33" s="245"/>
      <c r="C33" s="245"/>
      <c r="D33" s="244"/>
      <c r="E33" s="244"/>
      <c r="F33" s="244"/>
      <c r="G33" s="244"/>
      <c r="H33" s="244"/>
      <c r="I33" s="84"/>
      <c r="J33" s="232"/>
      <c r="K33" s="232"/>
    </row>
    <row r="34" spans="1:11" ht="14.45" customHeight="1" x14ac:dyDescent="0.3">
      <c r="A34" s="51"/>
      <c r="B34" s="245"/>
      <c r="C34" s="245"/>
      <c r="D34" s="244"/>
      <c r="E34" s="244"/>
      <c r="F34" s="244"/>
      <c r="G34" s="244"/>
      <c r="H34" s="244"/>
      <c r="I34" s="84"/>
      <c r="J34" s="232"/>
      <c r="K34" s="232"/>
    </row>
    <row r="35" spans="1:11" ht="14.45" customHeight="1" x14ac:dyDescent="0.3">
      <c r="A35" s="51"/>
      <c r="B35" s="251"/>
      <c r="C35" s="246" t="s">
        <v>58</v>
      </c>
      <c r="D35" s="246" t="s">
        <v>59</v>
      </c>
      <c r="E35" s="246" t="s">
        <v>53</v>
      </c>
      <c r="F35" s="246"/>
      <c r="G35" s="246"/>
      <c r="H35" s="87"/>
      <c r="I35" s="84"/>
      <c r="J35" s="232"/>
      <c r="K35" s="232"/>
    </row>
    <row r="36" spans="1:11" ht="14.45" customHeight="1" x14ac:dyDescent="0.3">
      <c r="A36" s="51"/>
      <c r="B36" s="251" t="s">
        <v>53</v>
      </c>
      <c r="C36" s="246">
        <f>+D28+E28+F28</f>
        <v>6070558</v>
      </c>
      <c r="D36" s="246">
        <f>+C28+G28</f>
        <v>1956921</v>
      </c>
      <c r="E36" s="246">
        <f>+C36+D36</f>
        <v>8027479</v>
      </c>
      <c r="F36" s="246">
        <f>+E36-H28</f>
        <v>0</v>
      </c>
      <c r="G36" s="246"/>
      <c r="H36" s="87"/>
      <c r="I36" s="84"/>
      <c r="J36" s="232"/>
      <c r="K36" s="232"/>
    </row>
    <row r="37" spans="1:11" ht="14.45" customHeight="1" x14ac:dyDescent="0.3">
      <c r="A37" s="51"/>
      <c r="B37" s="251"/>
      <c r="C37" s="247">
        <f>+C36/$E$36</f>
        <v>0.75622222119796267</v>
      </c>
      <c r="D37" s="247">
        <f>+D36/$E$36</f>
        <v>0.24377777880203735</v>
      </c>
      <c r="E37" s="247">
        <f>+C37+D37</f>
        <v>1</v>
      </c>
      <c r="F37" s="246"/>
      <c r="G37" s="246"/>
      <c r="H37" s="87"/>
      <c r="I37" s="84"/>
      <c r="J37" s="232"/>
      <c r="K37" s="232"/>
    </row>
    <row r="38" spans="1:11" ht="14.45" customHeight="1" x14ac:dyDescent="0.3">
      <c r="A38" s="51"/>
      <c r="B38" s="251"/>
      <c r="C38" s="246"/>
      <c r="D38" s="246"/>
      <c r="E38" s="246"/>
      <c r="F38" s="246"/>
      <c r="G38" s="246"/>
      <c r="H38" s="87"/>
      <c r="I38" s="84"/>
      <c r="J38" s="232"/>
      <c r="K38" s="232"/>
    </row>
    <row r="39" spans="1:11" ht="14.45" customHeight="1" x14ac:dyDescent="0.3">
      <c r="A39" s="51"/>
      <c r="B39" s="251"/>
      <c r="C39" s="246"/>
      <c r="D39" s="246"/>
      <c r="E39" s="246"/>
      <c r="F39" s="246"/>
      <c r="G39" s="246"/>
      <c r="H39" s="87"/>
      <c r="I39" s="84"/>
      <c r="J39" s="232"/>
      <c r="K39" s="232"/>
    </row>
    <row r="40" spans="1:11" ht="14.45" customHeight="1" x14ac:dyDescent="0.3">
      <c r="A40" s="51"/>
      <c r="B40" s="251"/>
      <c r="C40" s="246" t="s">
        <v>58</v>
      </c>
      <c r="D40" s="246" t="s">
        <v>59</v>
      </c>
      <c r="E40" s="89" t="s">
        <v>53</v>
      </c>
      <c r="F40" s="246" t="s">
        <v>58</v>
      </c>
      <c r="G40" s="246" t="s">
        <v>59</v>
      </c>
      <c r="H40" s="87"/>
      <c r="I40" s="84"/>
      <c r="J40" s="232"/>
      <c r="K40" s="232"/>
    </row>
    <row r="41" spans="1:11" ht="14.45" customHeight="1" x14ac:dyDescent="0.3">
      <c r="A41" s="51"/>
      <c r="B41" s="252" t="s">
        <v>177</v>
      </c>
      <c r="C41" s="246">
        <f>+E16+D16+F16</f>
        <v>186907</v>
      </c>
      <c r="D41" s="246">
        <f>+C16+G16</f>
        <v>4131</v>
      </c>
      <c r="E41" s="246">
        <f>+C41+D41</f>
        <v>191038</v>
      </c>
      <c r="F41" s="248">
        <f>+C41/E41</f>
        <v>0.97837602989981054</v>
      </c>
      <c r="G41" s="248">
        <f>+D41/E41</f>
        <v>2.1623970100189491E-2</v>
      </c>
      <c r="H41" s="248">
        <f>+F41+G41</f>
        <v>1</v>
      </c>
      <c r="I41" s="84"/>
      <c r="J41" s="232"/>
      <c r="K41" s="232"/>
    </row>
    <row r="42" spans="1:11" ht="14.45" customHeight="1" x14ac:dyDescent="0.3">
      <c r="A42" s="51"/>
      <c r="B42" s="252" t="s">
        <v>178</v>
      </c>
      <c r="C42" s="246">
        <f t="shared" ref="C42:C52" si="0">+E17+D17+F17</f>
        <v>33015</v>
      </c>
      <c r="D42" s="246">
        <f t="shared" ref="D42:D52" si="1">+C17+G17</f>
        <v>88</v>
      </c>
      <c r="E42" s="246">
        <f t="shared" ref="E42:E52" si="2">+C42+D42</f>
        <v>33103</v>
      </c>
      <c r="F42" s="248">
        <f t="shared" ref="F42:F52" si="3">+C42/E42</f>
        <v>0.99734163066791526</v>
      </c>
      <c r="G42" s="248">
        <f t="shared" ref="G42:G52" si="4">+D42/E42</f>
        <v>2.6583693320847055E-3</v>
      </c>
      <c r="H42" s="248">
        <f t="shared" ref="H42:H52" si="5">+F42+G42</f>
        <v>1</v>
      </c>
      <c r="I42" s="84"/>
      <c r="J42" s="232"/>
      <c r="K42" s="232"/>
    </row>
    <row r="43" spans="1:11" ht="14.45" customHeight="1" x14ac:dyDescent="0.3">
      <c r="A43" s="51"/>
      <c r="B43" s="252" t="s">
        <v>179</v>
      </c>
      <c r="C43" s="246">
        <f t="shared" si="0"/>
        <v>13484</v>
      </c>
      <c r="D43" s="246">
        <f t="shared" si="1"/>
        <v>24786</v>
      </c>
      <c r="E43" s="246">
        <f t="shared" si="2"/>
        <v>38270</v>
      </c>
      <c r="F43" s="248">
        <f t="shared" si="3"/>
        <v>0.35233864645936763</v>
      </c>
      <c r="G43" s="248">
        <f t="shared" si="4"/>
        <v>0.64766135354063237</v>
      </c>
      <c r="H43" s="248">
        <f t="shared" si="5"/>
        <v>1</v>
      </c>
      <c r="I43" s="84"/>
      <c r="J43" s="232"/>
      <c r="K43" s="232"/>
    </row>
    <row r="44" spans="1:11" ht="14.45" customHeight="1" x14ac:dyDescent="0.3">
      <c r="A44" s="51"/>
      <c r="B44" s="252" t="s">
        <v>180</v>
      </c>
      <c r="C44" s="246">
        <f t="shared" si="0"/>
        <v>966936</v>
      </c>
      <c r="D44" s="246">
        <f t="shared" si="1"/>
        <v>81769</v>
      </c>
      <c r="E44" s="246">
        <f t="shared" si="2"/>
        <v>1048705</v>
      </c>
      <c r="F44" s="248">
        <f t="shared" si="3"/>
        <v>0.92202859717461061</v>
      </c>
      <c r="G44" s="248">
        <f t="shared" si="4"/>
        <v>7.7971402825389405E-2</v>
      </c>
      <c r="H44" s="248">
        <f t="shared" si="5"/>
        <v>1</v>
      </c>
      <c r="I44" s="84"/>
      <c r="J44" s="232"/>
      <c r="K44" s="232"/>
    </row>
    <row r="45" spans="1:11" ht="14.45" customHeight="1" x14ac:dyDescent="0.3">
      <c r="A45" s="51"/>
      <c r="B45" s="252" t="s">
        <v>181</v>
      </c>
      <c r="C45" s="246">
        <f t="shared" si="0"/>
        <v>923888</v>
      </c>
      <c r="D45" s="246">
        <f t="shared" si="1"/>
        <v>256035</v>
      </c>
      <c r="E45" s="246">
        <f t="shared" si="2"/>
        <v>1179923</v>
      </c>
      <c r="F45" s="248">
        <f t="shared" si="3"/>
        <v>0.78300702672971034</v>
      </c>
      <c r="G45" s="248">
        <f t="shared" si="4"/>
        <v>0.21699297327028969</v>
      </c>
      <c r="H45" s="248">
        <f t="shared" si="5"/>
        <v>1</v>
      </c>
      <c r="I45" s="84"/>
      <c r="J45" s="232"/>
      <c r="K45" s="232"/>
    </row>
    <row r="46" spans="1:11" ht="14.45" customHeight="1" x14ac:dyDescent="0.3">
      <c r="A46" s="51"/>
      <c r="B46" s="252" t="s">
        <v>182</v>
      </c>
      <c r="C46" s="246">
        <f t="shared" si="0"/>
        <v>1699377</v>
      </c>
      <c r="D46" s="246">
        <f t="shared" si="1"/>
        <v>460455</v>
      </c>
      <c r="E46" s="246">
        <f t="shared" si="2"/>
        <v>2159832</v>
      </c>
      <c r="F46" s="248">
        <f t="shared" si="3"/>
        <v>0.78680980742946671</v>
      </c>
      <c r="G46" s="248">
        <f t="shared" si="4"/>
        <v>0.21319019257053326</v>
      </c>
      <c r="H46" s="248">
        <f t="shared" si="5"/>
        <v>1</v>
      </c>
      <c r="I46" s="84"/>
      <c r="J46" s="232"/>
      <c r="K46" s="232"/>
    </row>
    <row r="47" spans="1:11" ht="14.45" customHeight="1" x14ac:dyDescent="0.3">
      <c r="A47" s="51"/>
      <c r="B47" s="252" t="s">
        <v>183</v>
      </c>
      <c r="C47" s="246">
        <f t="shared" si="0"/>
        <v>2169499</v>
      </c>
      <c r="D47" s="246">
        <f t="shared" si="1"/>
        <v>557379</v>
      </c>
      <c r="E47" s="246">
        <f t="shared" si="2"/>
        <v>2726878</v>
      </c>
      <c r="F47" s="248">
        <f t="shared" si="3"/>
        <v>0.79559811623402299</v>
      </c>
      <c r="G47" s="248">
        <f t="shared" si="4"/>
        <v>0.20440188376597707</v>
      </c>
      <c r="H47" s="248">
        <f t="shared" si="5"/>
        <v>1</v>
      </c>
      <c r="I47" s="84"/>
      <c r="J47" s="232"/>
      <c r="K47" s="232"/>
    </row>
    <row r="48" spans="1:11" ht="14.45" customHeight="1" x14ac:dyDescent="0.3">
      <c r="A48" s="51"/>
      <c r="B48" s="252" t="s">
        <v>184</v>
      </c>
      <c r="C48" s="246">
        <f t="shared" si="0"/>
        <v>12508</v>
      </c>
      <c r="D48" s="246">
        <f t="shared" si="1"/>
        <v>12383</v>
      </c>
      <c r="E48" s="246">
        <f t="shared" si="2"/>
        <v>24891</v>
      </c>
      <c r="F48" s="248">
        <f t="shared" si="3"/>
        <v>0.50251094773211202</v>
      </c>
      <c r="G48" s="248">
        <f t="shared" si="4"/>
        <v>0.49748905226788798</v>
      </c>
      <c r="H48" s="248">
        <f t="shared" si="5"/>
        <v>1</v>
      </c>
      <c r="I48" s="84"/>
      <c r="J48" s="232"/>
      <c r="K48" s="232"/>
    </row>
    <row r="49" spans="1:11" ht="14.45" customHeight="1" x14ac:dyDescent="0.3">
      <c r="A49" s="51"/>
      <c r="B49" s="252" t="s">
        <v>185</v>
      </c>
      <c r="C49" s="246">
        <f t="shared" si="0"/>
        <v>37186</v>
      </c>
      <c r="D49" s="246">
        <f t="shared" si="1"/>
        <v>83096</v>
      </c>
      <c r="E49" s="246">
        <f t="shared" si="2"/>
        <v>120282</v>
      </c>
      <c r="F49" s="248">
        <f t="shared" si="3"/>
        <v>0.30915681481850982</v>
      </c>
      <c r="G49" s="248">
        <f t="shared" si="4"/>
        <v>0.69084318518149013</v>
      </c>
      <c r="H49" s="248">
        <f t="shared" si="5"/>
        <v>1</v>
      </c>
      <c r="I49" s="84"/>
      <c r="J49" s="232"/>
      <c r="K49" s="232"/>
    </row>
    <row r="50" spans="1:11" ht="14.45" customHeight="1" x14ac:dyDescent="0.3">
      <c r="A50" s="51"/>
      <c r="B50" s="252" t="s">
        <v>186</v>
      </c>
      <c r="C50" s="246">
        <f t="shared" si="0"/>
        <v>0</v>
      </c>
      <c r="D50" s="246">
        <f t="shared" si="1"/>
        <v>3899</v>
      </c>
      <c r="E50" s="246">
        <f t="shared" si="2"/>
        <v>3899</v>
      </c>
      <c r="F50" s="248">
        <f t="shared" si="3"/>
        <v>0</v>
      </c>
      <c r="G50" s="248">
        <f t="shared" si="4"/>
        <v>1</v>
      </c>
      <c r="H50" s="248">
        <f t="shared" si="5"/>
        <v>1</v>
      </c>
      <c r="I50" s="84"/>
      <c r="J50" s="232"/>
      <c r="K50" s="232"/>
    </row>
    <row r="51" spans="1:11" ht="14.45" customHeight="1" x14ac:dyDescent="0.3">
      <c r="A51" s="51"/>
      <c r="B51" s="252" t="s">
        <v>187</v>
      </c>
      <c r="C51" s="246">
        <f t="shared" si="0"/>
        <v>0</v>
      </c>
      <c r="D51" s="246">
        <f t="shared" si="1"/>
        <v>42298</v>
      </c>
      <c r="E51" s="246">
        <f t="shared" si="2"/>
        <v>42298</v>
      </c>
      <c r="F51" s="248">
        <f t="shared" si="3"/>
        <v>0</v>
      </c>
      <c r="G51" s="248">
        <f t="shared" si="4"/>
        <v>1</v>
      </c>
      <c r="H51" s="248">
        <f t="shared" si="5"/>
        <v>1</v>
      </c>
      <c r="I51" s="84"/>
      <c r="J51" s="232"/>
      <c r="K51" s="232"/>
    </row>
    <row r="52" spans="1:11" ht="14.45" customHeight="1" x14ac:dyDescent="0.3">
      <c r="A52" s="51"/>
      <c r="B52" s="252" t="s">
        <v>134</v>
      </c>
      <c r="C52" s="246">
        <f t="shared" si="0"/>
        <v>27758</v>
      </c>
      <c r="D52" s="246">
        <f t="shared" si="1"/>
        <v>430602</v>
      </c>
      <c r="E52" s="246">
        <f t="shared" si="2"/>
        <v>458360</v>
      </c>
      <c r="F52" s="248">
        <f t="shared" si="3"/>
        <v>6.0559385635744832E-2</v>
      </c>
      <c r="G52" s="248">
        <f t="shared" si="4"/>
        <v>0.93944061436425519</v>
      </c>
      <c r="H52" s="248">
        <f t="shared" si="5"/>
        <v>1</v>
      </c>
      <c r="I52" s="84"/>
      <c r="J52" s="232"/>
      <c r="K52" s="232"/>
    </row>
    <row r="53" spans="1:11" ht="14.45" customHeight="1" x14ac:dyDescent="0.3">
      <c r="A53" s="51"/>
      <c r="B53" s="252" t="str">
        <f>B28</f>
        <v>Total</v>
      </c>
      <c r="C53" s="214">
        <f>+SUM(C41:C52)</f>
        <v>6070558</v>
      </c>
      <c r="D53" s="214">
        <f t="shared" ref="D53:E53" si="6">+SUM(D41:D52)</f>
        <v>1956921</v>
      </c>
      <c r="E53" s="214">
        <f t="shared" si="6"/>
        <v>8027479</v>
      </c>
      <c r="F53" s="246"/>
      <c r="G53" s="248"/>
      <c r="H53" s="248"/>
      <c r="I53" s="84"/>
      <c r="J53" s="232"/>
      <c r="K53" s="232"/>
    </row>
    <row r="54" spans="1:11" ht="14.45" customHeight="1" x14ac:dyDescent="0.3">
      <c r="A54" s="51"/>
      <c r="B54" s="249"/>
      <c r="C54" s="214">
        <f>+D28+E28+F28</f>
        <v>6070558</v>
      </c>
      <c r="D54" s="214">
        <f>+C28+G28</f>
        <v>1956921</v>
      </c>
      <c r="E54" s="214">
        <f>+C54+D54</f>
        <v>8027479</v>
      </c>
      <c r="F54" s="250"/>
      <c r="G54" s="246"/>
      <c r="H54" s="87"/>
      <c r="I54" s="84"/>
      <c r="J54" s="232"/>
      <c r="K54" s="232"/>
    </row>
    <row r="55" spans="1:11" ht="14.45" customHeight="1" x14ac:dyDescent="0.3">
      <c r="A55" s="51"/>
      <c r="B55" s="237"/>
      <c r="C55" s="233">
        <f>+C53-C54</f>
        <v>0</v>
      </c>
      <c r="D55" s="233">
        <f t="shared" ref="D55:E55" si="7">+D53-D54</f>
        <v>0</v>
      </c>
      <c r="E55" s="233">
        <f t="shared" si="7"/>
        <v>0</v>
      </c>
      <c r="F55" s="239"/>
      <c r="G55" s="238"/>
      <c r="H55" s="232"/>
      <c r="I55" s="51"/>
      <c r="J55" s="232"/>
      <c r="K55" s="232"/>
    </row>
    <row r="56" spans="1:11" ht="14.45" customHeight="1" x14ac:dyDescent="0.3">
      <c r="A56" s="51"/>
      <c r="B56" s="237"/>
      <c r="C56" s="239"/>
      <c r="D56" s="239"/>
      <c r="E56" s="239"/>
      <c r="F56" s="239"/>
      <c r="G56" s="238"/>
      <c r="H56" s="232"/>
      <c r="I56" s="51"/>
      <c r="J56" s="234"/>
      <c r="K56" s="232"/>
    </row>
    <row r="57" spans="1:11" ht="14.45" customHeight="1" x14ac:dyDescent="0.3">
      <c r="A57" s="51"/>
      <c r="B57" s="237"/>
      <c r="C57" s="237"/>
      <c r="D57" s="238"/>
      <c r="E57" s="238"/>
      <c r="F57" s="238"/>
      <c r="G57" s="238"/>
      <c r="H57" s="238"/>
      <c r="I57" s="232"/>
      <c r="J57" s="234"/>
      <c r="K57" s="232"/>
    </row>
    <row r="58" spans="1:11" ht="14.45" customHeight="1" x14ac:dyDescent="0.3">
      <c r="B58" s="237"/>
      <c r="C58" s="237"/>
      <c r="D58" s="238"/>
      <c r="E58" s="238"/>
      <c r="F58" s="238"/>
      <c r="G58" s="238"/>
      <c r="H58" s="238"/>
      <c r="I58" s="234"/>
      <c r="J58" s="234"/>
      <c r="K58" s="232"/>
    </row>
    <row r="59" spans="1:11" ht="14.45" customHeight="1" x14ac:dyDescent="0.3">
      <c r="B59" s="237"/>
      <c r="C59" s="237"/>
      <c r="D59" s="238"/>
      <c r="E59" s="238"/>
      <c r="F59" s="238"/>
      <c r="G59" s="238"/>
      <c r="H59" s="238"/>
      <c r="I59" s="234"/>
      <c r="J59" s="234"/>
      <c r="K59" s="232"/>
    </row>
    <row r="60" spans="1:11" ht="14.45" customHeight="1" x14ac:dyDescent="0.3">
      <c r="B60" s="237"/>
      <c r="C60" s="237"/>
      <c r="D60" s="238"/>
      <c r="E60" s="238"/>
      <c r="F60" s="238"/>
      <c r="G60" s="238"/>
      <c r="H60" s="238"/>
      <c r="I60" s="232"/>
      <c r="J60" s="232"/>
      <c r="K60" s="232"/>
    </row>
    <row r="61" spans="1:11" ht="14.45" customHeight="1" x14ac:dyDescent="0.3">
      <c r="B61" s="237"/>
      <c r="C61" s="232"/>
      <c r="D61" s="232"/>
      <c r="E61" s="232"/>
      <c r="F61" s="232"/>
      <c r="G61" s="232"/>
      <c r="H61" s="238"/>
      <c r="I61" s="232"/>
      <c r="J61" s="232"/>
      <c r="K61" s="232"/>
    </row>
    <row r="62" spans="1:11" ht="14.45" customHeight="1" x14ac:dyDescent="0.25">
      <c r="B62" s="237"/>
      <c r="C62" s="51"/>
      <c r="D62" s="51"/>
      <c r="E62" s="51"/>
      <c r="F62" s="51"/>
      <c r="G62" s="51"/>
      <c r="H62" s="238"/>
    </row>
    <row r="63" spans="1:11" ht="15.75" customHeight="1" x14ac:dyDescent="0.3">
      <c r="B63" s="232"/>
      <c r="C63" s="51"/>
      <c r="D63" s="51"/>
      <c r="E63" s="51"/>
      <c r="F63" s="51"/>
      <c r="G63" s="51"/>
      <c r="H63" s="51"/>
    </row>
    <row r="64" spans="1:11" ht="15.75" customHeight="1" x14ac:dyDescent="0.3">
      <c r="B64" s="93" t="s">
        <v>314</v>
      </c>
    </row>
    <row r="65" spans="2:2" ht="15.75" customHeight="1" x14ac:dyDescent="0.3">
      <c r="B65" s="48" t="s">
        <v>56</v>
      </c>
    </row>
  </sheetData>
  <mergeCells count="5">
    <mergeCell ref="B32:H32"/>
    <mergeCell ref="B31:H31"/>
    <mergeCell ref="B10:H10"/>
    <mergeCell ref="B9:H9"/>
    <mergeCell ref="B13:H13"/>
  </mergeCells>
  <conditionalFormatting sqref="C55:E55">
    <cfRule type="cellIs" dxfId="19" priority="1" operator="notEqual">
      <formula>0</formula>
    </cfRule>
    <cfRule type="cellIs" dxfId="18" priority="5" operator="notEqual">
      <formula>0</formula>
    </cfRule>
  </conditionalFormatting>
  <conditionalFormatting sqref="F36">
    <cfRule type="cellIs" dxfId="17" priority="2" operator="notEqual">
      <formula>0</formula>
    </cfRule>
  </conditionalFormatting>
  <hyperlinks>
    <hyperlink ref="B12" location="Indice!A1" display="Índice"/>
    <hyperlink ref="H12" location="'3.1.1_EROG PUB NA'!A1" display="Siguiente"/>
    <hyperlink ref="G12" location="'2.4_EROG SEG SECTOR'!A1" display="Anterior"/>
  </hyperlinks>
  <pageMargins left="0.7" right="0.7" top="0.75" bottom="0.75" header="0.3" footer="0.3"/>
  <pageSetup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72"/>
  <sheetViews>
    <sheetView showGridLines="0" showZeros="0" zoomScale="60" zoomScaleNormal="60" zoomScaleSheetLayoutView="100" workbookViewId="0">
      <pane ySplit="6" topLeftCell="A7" activePane="bottomLeft" state="frozen"/>
      <selection pane="bottomLeft"/>
    </sheetView>
  </sheetViews>
  <sheetFormatPr baseColWidth="10" defaultRowHeight="15" x14ac:dyDescent="0.25"/>
  <cols>
    <col min="1" max="1" width="2" customWidth="1"/>
    <col min="2" max="2" width="20.7109375" customWidth="1"/>
    <col min="3" max="3" width="49.5703125" customWidth="1"/>
    <col min="4" max="20" width="15.28515625" customWidth="1"/>
    <col min="21" max="21" width="15.42578125" customWidth="1"/>
    <col min="22" max="250" width="11.42578125" customWidth="1"/>
    <col min="251" max="251" width="2.7109375" customWidth="1"/>
    <col min="252" max="252" width="5.5703125" customWidth="1"/>
    <col min="253" max="253" width="14.5703125" customWidth="1"/>
    <col min="254" max="254" width="11.85546875" customWidth="1"/>
    <col min="255" max="257" width="15.7109375" customWidth="1"/>
  </cols>
  <sheetData>
    <row r="1" spans="2:22" ht="84.75" customHeight="1" x14ac:dyDescent="0.25"/>
    <row r="2" spans="2:22" ht="31.9" customHeight="1" x14ac:dyDescent="0.25"/>
    <row r="3" spans="2:22" ht="26.45" customHeight="1" x14ac:dyDescent="0.25">
      <c r="B3" s="472" t="s">
        <v>97</v>
      </c>
      <c r="C3" s="472"/>
      <c r="D3" s="472"/>
      <c r="E3" s="472"/>
      <c r="F3" s="472"/>
      <c r="G3" s="472"/>
      <c r="H3" s="472"/>
      <c r="I3" s="472"/>
      <c r="J3" s="472"/>
      <c r="K3" s="472"/>
      <c r="L3" s="472"/>
      <c r="M3" s="472"/>
      <c r="N3" s="472"/>
      <c r="O3" s="472"/>
      <c r="P3" s="472"/>
      <c r="Q3" s="472"/>
      <c r="R3" s="472"/>
      <c r="S3" s="472"/>
    </row>
    <row r="4" spans="2:22" ht="41.25" customHeight="1" x14ac:dyDescent="0.25">
      <c r="B4" s="469" t="s">
        <v>332</v>
      </c>
      <c r="C4" s="469"/>
      <c r="D4" s="469"/>
      <c r="E4" s="469"/>
      <c r="F4" s="469"/>
      <c r="G4" s="469"/>
      <c r="H4" s="469"/>
      <c r="I4" s="469"/>
      <c r="J4" s="469"/>
      <c r="K4" s="469"/>
      <c r="L4" s="469"/>
      <c r="M4" s="469"/>
      <c r="N4" s="469"/>
      <c r="O4" s="469"/>
      <c r="P4" s="469"/>
      <c r="Q4" s="469"/>
      <c r="R4" s="469"/>
      <c r="S4" s="469"/>
    </row>
    <row r="5" spans="2:22" ht="3.6" customHeight="1" x14ac:dyDescent="0.25">
      <c r="B5" s="468"/>
      <c r="C5" s="468"/>
      <c r="D5" s="468"/>
      <c r="E5" s="468"/>
      <c r="F5" s="468"/>
      <c r="G5" s="468"/>
      <c r="H5" s="468"/>
      <c r="I5" s="468"/>
      <c r="J5" s="468"/>
      <c r="K5" s="468"/>
      <c r="L5" s="468"/>
      <c r="M5" s="468"/>
      <c r="N5" s="468"/>
    </row>
    <row r="6" spans="2:22" ht="23.25" customHeight="1" x14ac:dyDescent="0.25">
      <c r="B6" s="62" t="s">
        <v>38</v>
      </c>
      <c r="C6" s="62"/>
      <c r="D6" s="63"/>
      <c r="E6" s="63"/>
      <c r="F6" s="63"/>
      <c r="G6" s="63"/>
      <c r="H6" s="63"/>
      <c r="I6" s="63"/>
      <c r="J6" s="63"/>
      <c r="K6" s="63"/>
      <c r="L6" s="63"/>
      <c r="M6" s="63"/>
      <c r="N6" s="63"/>
      <c r="O6" s="63"/>
      <c r="P6" s="63"/>
      <c r="S6" s="65" t="s">
        <v>74</v>
      </c>
      <c r="T6" s="65" t="s">
        <v>75</v>
      </c>
    </row>
    <row r="7" spans="2:22" ht="21.6" customHeight="1" x14ac:dyDescent="0.25">
      <c r="B7" s="470" t="s">
        <v>52</v>
      </c>
      <c r="C7" s="470"/>
      <c r="D7" s="470"/>
      <c r="E7" s="470"/>
      <c r="F7" s="470"/>
      <c r="G7" s="470"/>
      <c r="H7" s="470"/>
      <c r="I7" s="470"/>
      <c r="J7" s="470"/>
      <c r="K7" s="470"/>
      <c r="L7" s="470"/>
      <c r="M7" s="470"/>
      <c r="N7" s="470"/>
      <c r="O7" s="470"/>
      <c r="P7" s="470"/>
      <c r="Q7" s="470"/>
      <c r="R7" s="470"/>
      <c r="S7" s="470"/>
    </row>
    <row r="8" spans="2:22" ht="33" customHeight="1" x14ac:dyDescent="0.25">
      <c r="B8" s="486" t="s">
        <v>40</v>
      </c>
      <c r="C8" s="487"/>
      <c r="D8" s="28">
        <v>2007</v>
      </c>
      <c r="E8" s="28">
        <v>2008</v>
      </c>
      <c r="F8" s="28">
        <v>2009</v>
      </c>
      <c r="G8" s="28">
        <v>2010</v>
      </c>
      <c r="H8" s="28">
        <v>2011</v>
      </c>
      <c r="I8" s="28">
        <v>2012</v>
      </c>
      <c r="J8" s="28">
        <v>2013</v>
      </c>
      <c r="K8" s="28">
        <v>2014</v>
      </c>
      <c r="L8" s="28">
        <v>2015</v>
      </c>
      <c r="M8" s="28">
        <v>2016</v>
      </c>
      <c r="N8" s="28">
        <v>2017</v>
      </c>
      <c r="O8" s="28">
        <v>2018</v>
      </c>
      <c r="P8" s="28">
        <v>2019</v>
      </c>
      <c r="Q8" s="28">
        <v>2020</v>
      </c>
      <c r="R8" s="28">
        <v>2021</v>
      </c>
      <c r="S8" s="28">
        <v>2022</v>
      </c>
      <c r="T8" s="28">
        <v>2023</v>
      </c>
      <c r="U8" s="28">
        <v>2024</v>
      </c>
    </row>
    <row r="9" spans="2:22" ht="33" customHeight="1" x14ac:dyDescent="0.25">
      <c r="B9" s="488" t="s">
        <v>404</v>
      </c>
      <c r="C9" s="488"/>
      <c r="D9" s="46">
        <v>1137080</v>
      </c>
      <c r="E9" s="46">
        <v>1412953</v>
      </c>
      <c r="F9" s="46">
        <v>1658442</v>
      </c>
      <c r="G9" s="46">
        <v>2179175</v>
      </c>
      <c r="H9" s="46">
        <v>2869283</v>
      </c>
      <c r="I9" s="46">
        <v>3608772</v>
      </c>
      <c r="J9" s="46">
        <v>4127835</v>
      </c>
      <c r="K9" s="46">
        <v>4647543</v>
      </c>
      <c r="L9" s="46">
        <v>4816880</v>
      </c>
      <c r="M9" s="46">
        <v>5054439</v>
      </c>
      <c r="N9" s="46">
        <v>5873034</v>
      </c>
      <c r="O9" s="46">
        <v>5589528</v>
      </c>
      <c r="P9" s="46">
        <v>5336867</v>
      </c>
      <c r="Q9" s="46">
        <v>4968495</v>
      </c>
      <c r="R9" s="46">
        <v>5662920</v>
      </c>
      <c r="S9" s="46">
        <v>5665190</v>
      </c>
      <c r="T9" s="46">
        <v>6033686</v>
      </c>
      <c r="U9" s="46">
        <v>5960836</v>
      </c>
    </row>
    <row r="10" spans="2:22" ht="33" customHeight="1" x14ac:dyDescent="0.25">
      <c r="B10" s="483" t="s">
        <v>463</v>
      </c>
      <c r="C10" s="122" t="s">
        <v>464</v>
      </c>
      <c r="D10" s="67">
        <v>44408</v>
      </c>
      <c r="E10" s="67">
        <v>47157</v>
      </c>
      <c r="F10" s="67">
        <v>56615</v>
      </c>
      <c r="G10" s="67">
        <v>101912</v>
      </c>
      <c r="H10" s="67">
        <v>133419</v>
      </c>
      <c r="I10" s="67">
        <v>167397</v>
      </c>
      <c r="J10" s="67">
        <v>202758</v>
      </c>
      <c r="K10" s="67">
        <v>210828</v>
      </c>
      <c r="L10" s="67">
        <v>254939</v>
      </c>
      <c r="M10" s="67">
        <v>233381</v>
      </c>
      <c r="N10" s="67">
        <v>245829</v>
      </c>
      <c r="O10" s="67">
        <v>225997</v>
      </c>
      <c r="P10" s="67">
        <v>240620</v>
      </c>
      <c r="Q10" s="67">
        <v>238406</v>
      </c>
      <c r="R10" s="67">
        <v>289981</v>
      </c>
      <c r="S10" s="67">
        <v>191268</v>
      </c>
      <c r="T10" s="67">
        <v>202779</v>
      </c>
      <c r="U10" s="67">
        <v>259875</v>
      </c>
      <c r="V10" s="262"/>
    </row>
    <row r="11" spans="2:22" ht="33" customHeight="1" x14ac:dyDescent="0.25">
      <c r="B11" s="484" t="s">
        <v>463</v>
      </c>
      <c r="C11" s="122" t="s">
        <v>465</v>
      </c>
      <c r="D11" s="67">
        <v>6461</v>
      </c>
      <c r="E11" s="67">
        <v>7468</v>
      </c>
      <c r="F11" s="67">
        <v>8221</v>
      </c>
      <c r="G11" s="67">
        <v>8249</v>
      </c>
      <c r="H11" s="67">
        <v>8737</v>
      </c>
      <c r="I11" s="67">
        <v>9798</v>
      </c>
      <c r="J11" s="67">
        <v>10557</v>
      </c>
      <c r="K11" s="67">
        <v>7981</v>
      </c>
      <c r="L11" s="67">
        <v>8185</v>
      </c>
      <c r="M11" s="67">
        <v>8655</v>
      </c>
      <c r="N11" s="67">
        <v>9073</v>
      </c>
      <c r="O11" s="67">
        <v>11024</v>
      </c>
      <c r="P11" s="67">
        <v>10982</v>
      </c>
      <c r="Q11" s="67">
        <v>13931</v>
      </c>
      <c r="R11" s="67">
        <v>14174</v>
      </c>
      <c r="S11" s="67">
        <v>14191</v>
      </c>
      <c r="T11" s="67">
        <v>12184</v>
      </c>
      <c r="U11" s="67">
        <v>12807</v>
      </c>
      <c r="V11" s="262"/>
    </row>
    <row r="12" spans="2:22" ht="33" customHeight="1" x14ac:dyDescent="0.25">
      <c r="B12" s="484" t="s">
        <v>463</v>
      </c>
      <c r="C12" s="122" t="s">
        <v>466</v>
      </c>
      <c r="D12" s="67">
        <v>97868</v>
      </c>
      <c r="E12" s="67">
        <v>138389</v>
      </c>
      <c r="F12" s="67">
        <v>148304</v>
      </c>
      <c r="G12" s="67">
        <v>199707</v>
      </c>
      <c r="H12" s="67">
        <v>233181</v>
      </c>
      <c r="I12" s="67">
        <v>344233</v>
      </c>
      <c r="J12" s="67">
        <v>423843</v>
      </c>
      <c r="K12" s="67">
        <v>469046</v>
      </c>
      <c r="L12" s="67">
        <v>544964</v>
      </c>
      <c r="M12" s="67">
        <v>530424</v>
      </c>
      <c r="N12" s="67">
        <v>765130</v>
      </c>
      <c r="O12" s="67">
        <v>688938</v>
      </c>
      <c r="P12" s="67">
        <v>662601</v>
      </c>
      <c r="Q12" s="67">
        <v>662471</v>
      </c>
      <c r="R12" s="67">
        <v>723902</v>
      </c>
      <c r="S12" s="67">
        <v>806777</v>
      </c>
      <c r="T12" s="67">
        <v>780680</v>
      </c>
      <c r="U12" s="67">
        <v>887449</v>
      </c>
      <c r="V12" s="262"/>
    </row>
    <row r="13" spans="2:22" ht="33" customHeight="1" x14ac:dyDescent="0.25">
      <c r="B13" s="484" t="s">
        <v>463</v>
      </c>
      <c r="C13" s="122" t="s">
        <v>467</v>
      </c>
      <c r="D13" s="67">
        <v>30748</v>
      </c>
      <c r="E13" s="67">
        <v>40328</v>
      </c>
      <c r="F13" s="67">
        <v>45453</v>
      </c>
      <c r="G13" s="67">
        <v>58366</v>
      </c>
      <c r="H13" s="67">
        <v>73445</v>
      </c>
      <c r="I13" s="67">
        <v>98106</v>
      </c>
      <c r="J13" s="67">
        <v>121014</v>
      </c>
      <c r="K13" s="67">
        <v>100980</v>
      </c>
      <c r="L13" s="67">
        <v>153743</v>
      </c>
      <c r="M13" s="67">
        <v>155110</v>
      </c>
      <c r="N13" s="67">
        <v>155407</v>
      </c>
      <c r="O13" s="67">
        <v>182041</v>
      </c>
      <c r="P13" s="67">
        <v>191408</v>
      </c>
      <c r="Q13" s="67">
        <v>123623</v>
      </c>
      <c r="R13" s="67">
        <v>129488</v>
      </c>
      <c r="S13" s="67">
        <v>235681</v>
      </c>
      <c r="T13" s="67">
        <v>252176</v>
      </c>
      <c r="U13" s="67">
        <v>244358</v>
      </c>
      <c r="V13" s="262"/>
    </row>
    <row r="14" spans="2:22" ht="33" customHeight="1" x14ac:dyDescent="0.25">
      <c r="B14" s="484" t="s">
        <v>463</v>
      </c>
      <c r="C14" s="122" t="s">
        <v>468</v>
      </c>
      <c r="D14" s="67">
        <v>24746</v>
      </c>
      <c r="E14" s="67">
        <v>35820</v>
      </c>
      <c r="F14" s="67">
        <v>38074</v>
      </c>
      <c r="G14" s="67">
        <v>50900</v>
      </c>
      <c r="H14" s="67">
        <v>58897</v>
      </c>
      <c r="I14" s="67">
        <v>87163</v>
      </c>
      <c r="J14" s="67">
        <v>105249</v>
      </c>
      <c r="K14" s="67">
        <v>118879</v>
      </c>
      <c r="L14" s="67">
        <v>148778</v>
      </c>
      <c r="M14" s="67">
        <v>147316</v>
      </c>
      <c r="N14" s="67">
        <v>164818</v>
      </c>
      <c r="O14" s="67">
        <v>143641</v>
      </c>
      <c r="P14" s="67">
        <v>127683</v>
      </c>
      <c r="Q14" s="67">
        <v>131217</v>
      </c>
      <c r="R14" s="67">
        <v>130641</v>
      </c>
      <c r="S14" s="67">
        <v>138032</v>
      </c>
      <c r="T14" s="67">
        <v>146574</v>
      </c>
      <c r="U14" s="67">
        <v>136304</v>
      </c>
      <c r="V14" s="262"/>
    </row>
    <row r="15" spans="2:22" ht="33" customHeight="1" x14ac:dyDescent="0.25">
      <c r="B15" s="485" t="s">
        <v>463</v>
      </c>
      <c r="C15" s="122" t="s">
        <v>469</v>
      </c>
      <c r="D15" s="67">
        <v>14812</v>
      </c>
      <c r="E15" s="67">
        <v>16848</v>
      </c>
      <c r="F15" s="67">
        <v>18160</v>
      </c>
      <c r="G15" s="67">
        <v>20256</v>
      </c>
      <c r="H15" s="67">
        <v>21110</v>
      </c>
      <c r="I15" s="67">
        <v>22571</v>
      </c>
      <c r="J15" s="67">
        <v>25379</v>
      </c>
      <c r="K15" s="67">
        <v>27321</v>
      </c>
      <c r="L15" s="67">
        <v>30447</v>
      </c>
      <c r="M15" s="67">
        <v>28895</v>
      </c>
      <c r="N15" s="67">
        <v>36365</v>
      </c>
      <c r="O15" s="67">
        <v>22938</v>
      </c>
      <c r="P15" s="67">
        <v>27004</v>
      </c>
      <c r="Q15" s="67">
        <v>20751</v>
      </c>
      <c r="R15" s="67">
        <v>20136</v>
      </c>
      <c r="S15" s="67">
        <v>20734</v>
      </c>
      <c r="T15" s="67">
        <v>21259</v>
      </c>
      <c r="U15" s="67">
        <v>21350</v>
      </c>
      <c r="V15" s="262"/>
    </row>
    <row r="16" spans="2:22" ht="33" customHeight="1" x14ac:dyDescent="0.25">
      <c r="B16" s="483" t="s">
        <v>470</v>
      </c>
      <c r="C16" s="122" t="s">
        <v>471</v>
      </c>
      <c r="D16" s="67">
        <v>31847</v>
      </c>
      <c r="E16" s="67">
        <v>36812</v>
      </c>
      <c r="F16" s="67">
        <v>42571</v>
      </c>
      <c r="G16" s="67">
        <v>58244</v>
      </c>
      <c r="H16" s="67">
        <v>65389</v>
      </c>
      <c r="I16" s="67">
        <v>79979</v>
      </c>
      <c r="J16" s="67">
        <v>92783</v>
      </c>
      <c r="K16" s="67">
        <v>70268</v>
      </c>
      <c r="L16" s="67">
        <v>126037</v>
      </c>
      <c r="M16" s="67">
        <v>137912</v>
      </c>
      <c r="N16" s="67">
        <v>136511</v>
      </c>
      <c r="O16" s="67">
        <v>88143</v>
      </c>
      <c r="P16" s="67">
        <v>81810</v>
      </c>
      <c r="Q16" s="67">
        <v>78163</v>
      </c>
      <c r="R16" s="67">
        <v>78825</v>
      </c>
      <c r="S16" s="67">
        <v>72598</v>
      </c>
      <c r="T16" s="67">
        <v>76947</v>
      </c>
      <c r="U16" s="67">
        <v>77832</v>
      </c>
    </row>
    <row r="17" spans="2:21" ht="33" customHeight="1" x14ac:dyDescent="0.25">
      <c r="B17" s="484" t="s">
        <v>470</v>
      </c>
      <c r="C17" s="122" t="s">
        <v>472</v>
      </c>
      <c r="D17" s="67">
        <v>48098</v>
      </c>
      <c r="E17" s="67">
        <v>57325</v>
      </c>
      <c r="F17" s="67">
        <v>65441</v>
      </c>
      <c r="G17" s="67">
        <v>94576</v>
      </c>
      <c r="H17" s="67">
        <v>110637</v>
      </c>
      <c r="I17" s="67">
        <v>132679</v>
      </c>
      <c r="J17" s="67">
        <v>142767</v>
      </c>
      <c r="K17" s="67">
        <v>125720</v>
      </c>
      <c r="L17" s="67">
        <v>230796</v>
      </c>
      <c r="M17" s="67">
        <v>254723</v>
      </c>
      <c r="N17" s="67">
        <v>253421</v>
      </c>
      <c r="O17" s="67">
        <v>315288</v>
      </c>
      <c r="P17" s="67">
        <v>347889</v>
      </c>
      <c r="Q17" s="67">
        <v>446873</v>
      </c>
      <c r="R17" s="67">
        <v>548910</v>
      </c>
      <c r="S17" s="67">
        <v>557615</v>
      </c>
      <c r="T17" s="67">
        <v>611606</v>
      </c>
      <c r="U17" s="67">
        <v>601728</v>
      </c>
    </row>
    <row r="18" spans="2:21" ht="33" customHeight="1" x14ac:dyDescent="0.25">
      <c r="B18" s="484" t="s">
        <v>470</v>
      </c>
      <c r="C18" s="122" t="s">
        <v>473</v>
      </c>
      <c r="D18" s="67">
        <v>66743</v>
      </c>
      <c r="E18" s="67">
        <v>87520</v>
      </c>
      <c r="F18" s="67">
        <v>106853</v>
      </c>
      <c r="G18" s="67">
        <v>130710</v>
      </c>
      <c r="H18" s="67">
        <v>150616</v>
      </c>
      <c r="I18" s="67">
        <v>182893</v>
      </c>
      <c r="J18" s="67">
        <v>216119</v>
      </c>
      <c r="K18" s="67">
        <v>260247</v>
      </c>
      <c r="L18" s="67">
        <v>275783</v>
      </c>
      <c r="M18" s="67">
        <v>282466</v>
      </c>
      <c r="N18" s="67">
        <v>327415</v>
      </c>
      <c r="O18" s="67">
        <v>338470</v>
      </c>
      <c r="P18" s="67">
        <v>346621</v>
      </c>
      <c r="Q18" s="67">
        <v>235880</v>
      </c>
      <c r="R18" s="67">
        <v>258285</v>
      </c>
      <c r="S18" s="67">
        <v>324977</v>
      </c>
      <c r="T18" s="67">
        <v>356514</v>
      </c>
      <c r="U18" s="67">
        <v>350287</v>
      </c>
    </row>
    <row r="19" spans="2:21" ht="33" customHeight="1" x14ac:dyDescent="0.25">
      <c r="B19" s="485" t="s">
        <v>470</v>
      </c>
      <c r="C19" s="122" t="s">
        <v>474</v>
      </c>
      <c r="D19" s="67">
        <v>210931</v>
      </c>
      <c r="E19" s="67">
        <v>271243</v>
      </c>
      <c r="F19" s="67">
        <v>337663</v>
      </c>
      <c r="G19" s="67">
        <v>417696</v>
      </c>
      <c r="H19" s="67">
        <v>503163</v>
      </c>
      <c r="I19" s="67">
        <v>600016</v>
      </c>
      <c r="J19" s="67">
        <v>694235</v>
      </c>
      <c r="K19" s="67">
        <v>837338</v>
      </c>
      <c r="L19" s="67">
        <v>1045955</v>
      </c>
      <c r="M19" s="67">
        <v>1094569</v>
      </c>
      <c r="N19" s="67">
        <v>1377654</v>
      </c>
      <c r="O19" s="67">
        <v>1489053</v>
      </c>
      <c r="P19" s="67">
        <v>1457150</v>
      </c>
      <c r="Q19" s="67">
        <v>1371616</v>
      </c>
      <c r="R19" s="67">
        <v>1439766</v>
      </c>
      <c r="S19" s="67">
        <v>1374266</v>
      </c>
      <c r="T19" s="67">
        <v>1718765</v>
      </c>
      <c r="U19" s="67">
        <v>1676205</v>
      </c>
    </row>
    <row r="20" spans="2:21" ht="33" customHeight="1" x14ac:dyDescent="0.25">
      <c r="B20" s="483" t="s">
        <v>475</v>
      </c>
      <c r="C20" s="122" t="s">
        <v>476</v>
      </c>
      <c r="D20" s="67">
        <v>3222</v>
      </c>
      <c r="E20" s="67">
        <v>4826</v>
      </c>
      <c r="F20" s="67">
        <v>5071</v>
      </c>
      <c r="G20" s="67">
        <v>6671</v>
      </c>
      <c r="H20" s="67">
        <v>7679</v>
      </c>
      <c r="I20" s="67">
        <v>11789</v>
      </c>
      <c r="J20" s="67">
        <v>14466</v>
      </c>
      <c r="K20" s="67">
        <v>16805</v>
      </c>
      <c r="L20" s="67">
        <v>16523</v>
      </c>
      <c r="M20" s="67">
        <v>16681</v>
      </c>
      <c r="N20" s="67">
        <v>18267</v>
      </c>
      <c r="O20" s="67">
        <v>13876</v>
      </c>
      <c r="P20" s="67">
        <v>9707</v>
      </c>
      <c r="Q20" s="67">
        <v>6442</v>
      </c>
      <c r="R20" s="67">
        <v>4425</v>
      </c>
      <c r="S20" s="67">
        <v>12758</v>
      </c>
      <c r="T20" s="67">
        <v>11999</v>
      </c>
      <c r="U20" s="67">
        <v>9756</v>
      </c>
    </row>
    <row r="21" spans="2:21" ht="33" customHeight="1" x14ac:dyDescent="0.25">
      <c r="B21" s="484" t="s">
        <v>475</v>
      </c>
      <c r="C21" s="122" t="s">
        <v>477</v>
      </c>
      <c r="D21" s="67">
        <v>41517</v>
      </c>
      <c r="E21" s="67">
        <v>59543</v>
      </c>
      <c r="F21" s="67">
        <v>70309</v>
      </c>
      <c r="G21" s="67">
        <v>86229</v>
      </c>
      <c r="H21" s="67">
        <v>92757</v>
      </c>
      <c r="I21" s="67">
        <v>118754</v>
      </c>
      <c r="J21" s="67">
        <v>147131</v>
      </c>
      <c r="K21" s="67">
        <v>187087</v>
      </c>
      <c r="L21" s="67">
        <v>172063</v>
      </c>
      <c r="M21" s="67">
        <v>172807</v>
      </c>
      <c r="N21" s="67">
        <v>190653</v>
      </c>
      <c r="O21" s="67">
        <v>238978</v>
      </c>
      <c r="P21" s="67">
        <v>224909</v>
      </c>
      <c r="Q21" s="67">
        <v>215570</v>
      </c>
      <c r="R21" s="67">
        <v>205978</v>
      </c>
      <c r="S21" s="67">
        <v>207176</v>
      </c>
      <c r="T21" s="67">
        <v>235957</v>
      </c>
      <c r="U21" s="67">
        <v>224657</v>
      </c>
    </row>
    <row r="22" spans="2:21" ht="33" customHeight="1" x14ac:dyDescent="0.25">
      <c r="B22" s="485" t="s">
        <v>475</v>
      </c>
      <c r="C22" s="122" t="s">
        <v>478</v>
      </c>
      <c r="D22" s="67">
        <v>174489</v>
      </c>
      <c r="E22" s="67">
        <v>205269</v>
      </c>
      <c r="F22" s="67">
        <v>266201</v>
      </c>
      <c r="G22" s="67">
        <v>333932</v>
      </c>
      <c r="H22" s="67">
        <v>444306</v>
      </c>
      <c r="I22" s="67">
        <v>501986</v>
      </c>
      <c r="J22" s="67">
        <v>558361</v>
      </c>
      <c r="K22" s="67">
        <v>637914</v>
      </c>
      <c r="L22" s="67">
        <v>910929</v>
      </c>
      <c r="M22" s="67">
        <v>920288</v>
      </c>
      <c r="N22" s="67">
        <v>841133</v>
      </c>
      <c r="O22" s="67">
        <v>997152</v>
      </c>
      <c r="P22" s="67">
        <v>981927</v>
      </c>
      <c r="Q22" s="67">
        <v>907883</v>
      </c>
      <c r="R22" s="67">
        <v>965022</v>
      </c>
      <c r="S22" s="67">
        <v>953908</v>
      </c>
      <c r="T22" s="67">
        <v>968618</v>
      </c>
      <c r="U22" s="67">
        <v>975353</v>
      </c>
    </row>
    <row r="23" spans="2:21" ht="33" customHeight="1" x14ac:dyDescent="0.25">
      <c r="B23" s="483" t="s">
        <v>479</v>
      </c>
      <c r="C23" s="122" t="s">
        <v>295</v>
      </c>
      <c r="D23" s="67">
        <v>299545</v>
      </c>
      <c r="E23" s="67">
        <v>368386</v>
      </c>
      <c r="F23" s="67">
        <v>404747</v>
      </c>
      <c r="G23" s="67">
        <v>564952</v>
      </c>
      <c r="H23" s="67">
        <v>909531</v>
      </c>
      <c r="I23" s="67">
        <v>1187776</v>
      </c>
      <c r="J23" s="67">
        <v>1267626</v>
      </c>
      <c r="K23" s="67">
        <v>1504183</v>
      </c>
      <c r="L23" s="67">
        <v>840914</v>
      </c>
      <c r="M23" s="67">
        <v>1040136</v>
      </c>
      <c r="N23" s="67">
        <v>1321619</v>
      </c>
      <c r="O23" s="67">
        <v>797267</v>
      </c>
      <c r="P23" s="67">
        <v>593376</v>
      </c>
      <c r="Q23" s="67">
        <v>462451</v>
      </c>
      <c r="R23" s="67">
        <v>480223</v>
      </c>
      <c r="S23" s="67">
        <v>678749</v>
      </c>
      <c r="T23" s="67">
        <v>607436</v>
      </c>
      <c r="U23" s="67">
        <v>453700</v>
      </c>
    </row>
    <row r="24" spans="2:21" ht="33" customHeight="1" x14ac:dyDescent="0.25">
      <c r="B24" s="484" t="s">
        <v>479</v>
      </c>
      <c r="C24" s="122" t="s">
        <v>480</v>
      </c>
      <c r="D24" s="67">
        <v>40254</v>
      </c>
      <c r="E24" s="67">
        <v>34207</v>
      </c>
      <c r="F24" s="67">
        <v>42892</v>
      </c>
      <c r="G24" s="67">
        <v>44573</v>
      </c>
      <c r="H24" s="67">
        <v>54159</v>
      </c>
      <c r="I24" s="67">
        <v>60857</v>
      </c>
      <c r="J24" s="67">
        <v>102812</v>
      </c>
      <c r="K24" s="67">
        <v>70750</v>
      </c>
      <c r="L24" s="67">
        <v>55369</v>
      </c>
      <c r="M24" s="67">
        <v>29869</v>
      </c>
      <c r="N24" s="67">
        <v>29739</v>
      </c>
      <c r="O24" s="67">
        <v>36722</v>
      </c>
      <c r="P24" s="67">
        <v>33180</v>
      </c>
      <c r="Q24" s="67">
        <v>32638</v>
      </c>
      <c r="R24" s="67">
        <v>33156</v>
      </c>
      <c r="S24" s="67">
        <v>29828</v>
      </c>
      <c r="T24" s="67">
        <v>30192</v>
      </c>
      <c r="U24" s="67">
        <v>29175</v>
      </c>
    </row>
    <row r="25" spans="2:21" ht="33" customHeight="1" x14ac:dyDescent="0.25">
      <c r="B25" s="485" t="s">
        <v>479</v>
      </c>
      <c r="C25" s="122" t="s">
        <v>481</v>
      </c>
      <c r="D25" s="67">
        <v>0</v>
      </c>
      <c r="E25" s="67">
        <v>0</v>
      </c>
      <c r="F25" s="67">
        <v>0</v>
      </c>
      <c r="G25" s="67">
        <v>0</v>
      </c>
      <c r="H25" s="67">
        <v>0</v>
      </c>
      <c r="I25" s="67">
        <v>0</v>
      </c>
      <c r="J25" s="67">
        <v>0</v>
      </c>
      <c r="K25" s="67">
        <v>0</v>
      </c>
      <c r="L25" s="67">
        <v>0</v>
      </c>
      <c r="M25" s="67">
        <v>0</v>
      </c>
      <c r="N25" s="67">
        <v>0</v>
      </c>
      <c r="O25" s="67">
        <v>0</v>
      </c>
      <c r="P25" s="67">
        <v>0</v>
      </c>
      <c r="Q25" s="67">
        <v>20580</v>
      </c>
      <c r="R25" s="67">
        <v>340008</v>
      </c>
      <c r="S25" s="67">
        <v>46632</v>
      </c>
      <c r="T25" s="67">
        <v>0</v>
      </c>
      <c r="U25" s="67">
        <v>0</v>
      </c>
    </row>
    <row r="26" spans="2:21" ht="43.15" customHeight="1" x14ac:dyDescent="0.25">
      <c r="B26" s="254" t="s">
        <v>482</v>
      </c>
      <c r="C26" s="122" t="s">
        <v>483</v>
      </c>
      <c r="D26" s="67">
        <v>1391</v>
      </c>
      <c r="E26" s="67">
        <v>1812</v>
      </c>
      <c r="F26" s="67">
        <v>1867</v>
      </c>
      <c r="G26" s="67">
        <v>2202</v>
      </c>
      <c r="H26" s="67">
        <v>2257</v>
      </c>
      <c r="I26" s="67">
        <v>2775</v>
      </c>
      <c r="J26" s="67">
        <v>2735</v>
      </c>
      <c r="K26" s="67">
        <v>2196</v>
      </c>
      <c r="L26" s="67">
        <v>1455</v>
      </c>
      <c r="M26" s="67">
        <v>1207</v>
      </c>
      <c r="N26" s="67">
        <v>0</v>
      </c>
      <c r="O26" s="67">
        <v>0</v>
      </c>
      <c r="P26" s="67">
        <v>0</v>
      </c>
      <c r="Q26" s="67">
        <v>0</v>
      </c>
      <c r="R26" s="67">
        <v>0</v>
      </c>
      <c r="S26" s="67">
        <v>0</v>
      </c>
      <c r="T26" s="67">
        <v>0</v>
      </c>
      <c r="U26" s="67">
        <v>0</v>
      </c>
    </row>
    <row r="27" spans="2:21" ht="27" customHeight="1" x14ac:dyDescent="0.3">
      <c r="B27" s="48" t="s">
        <v>195</v>
      </c>
      <c r="C27" s="48"/>
      <c r="D27" s="48"/>
      <c r="E27" s="48"/>
      <c r="F27" s="48"/>
    </row>
    <row r="28" spans="2:21" ht="15.75" customHeight="1" x14ac:dyDescent="0.3">
      <c r="B28" s="467" t="s">
        <v>314</v>
      </c>
      <c r="C28" s="476"/>
      <c r="D28" s="476"/>
      <c r="E28" s="476"/>
      <c r="F28" s="476"/>
      <c r="G28" s="76"/>
      <c r="H28" s="76"/>
      <c r="I28" s="76"/>
      <c r="J28" s="76"/>
    </row>
    <row r="29" spans="2:21" ht="15.75" customHeight="1" x14ac:dyDescent="0.3">
      <c r="B29" s="209"/>
      <c r="C29" s="209"/>
      <c r="D29" s="209"/>
      <c r="E29" s="209"/>
      <c r="F29" s="209"/>
      <c r="G29" s="76"/>
      <c r="H29" s="76"/>
      <c r="I29" s="76"/>
      <c r="J29" s="76"/>
    </row>
    <row r="30" spans="2:21" ht="33" customHeight="1" x14ac:dyDescent="0.25">
      <c r="B30" s="474" t="s">
        <v>333</v>
      </c>
      <c r="C30" s="474"/>
      <c r="D30" s="474"/>
      <c r="E30" s="474"/>
      <c r="F30" s="474"/>
      <c r="G30" s="474"/>
      <c r="H30" s="474"/>
      <c r="I30" s="474"/>
      <c r="J30" s="474"/>
      <c r="K30" s="474"/>
      <c r="L30" s="474"/>
      <c r="M30" s="474"/>
      <c r="N30" s="474"/>
      <c r="O30" s="474"/>
      <c r="P30" s="474"/>
      <c r="Q30" s="474"/>
      <c r="R30" s="474"/>
      <c r="S30" s="474"/>
    </row>
    <row r="31" spans="2:21" ht="33" customHeight="1" x14ac:dyDescent="0.25">
      <c r="B31" s="269"/>
      <c r="C31" s="270"/>
      <c r="D31" s="270"/>
      <c r="E31" s="271"/>
      <c r="F31" s="271"/>
      <c r="G31" s="271"/>
      <c r="H31" s="272">
        <f>+T8</f>
        <v>2023</v>
      </c>
      <c r="I31" s="271"/>
      <c r="J31" s="272">
        <f>+U8</f>
        <v>2024</v>
      </c>
      <c r="K31" s="271"/>
      <c r="L31" s="271"/>
      <c r="M31" s="271"/>
      <c r="N31" s="269"/>
      <c r="O31" s="269"/>
      <c r="P31" s="269"/>
      <c r="Q31" s="269"/>
      <c r="R31" s="269"/>
      <c r="S31" s="269"/>
    </row>
    <row r="32" spans="2:21" ht="33" customHeight="1" x14ac:dyDescent="0.3">
      <c r="B32" s="115"/>
      <c r="C32" s="273"/>
      <c r="D32" s="83"/>
      <c r="E32" s="83"/>
      <c r="F32" s="272"/>
      <c r="G32" s="272"/>
      <c r="H32" s="274">
        <f>+H33-T9</f>
        <v>0</v>
      </c>
      <c r="I32" s="84"/>
      <c r="J32" s="84"/>
      <c r="K32" s="84"/>
      <c r="L32" s="84"/>
      <c r="M32" s="84"/>
    </row>
    <row r="33" spans="2:20" ht="33" customHeight="1" x14ac:dyDescent="0.25">
      <c r="B33" s="275"/>
      <c r="C33" s="276"/>
      <c r="D33" s="276"/>
      <c r="E33" s="276"/>
      <c r="F33" s="264" t="str">
        <f>+B9</f>
        <v>Sector Público</v>
      </c>
      <c r="G33" s="264"/>
      <c r="H33" s="265">
        <f>SUM(H34:H38)</f>
        <v>6033686</v>
      </c>
      <c r="I33" s="266">
        <f>SUM(I34:I47)</f>
        <v>1</v>
      </c>
      <c r="J33" s="265">
        <f>SUM(J34:J38)</f>
        <v>5960836</v>
      </c>
      <c r="K33" s="266">
        <f>SUM(K34:K47)</f>
        <v>1</v>
      </c>
      <c r="L33" s="276"/>
      <c r="M33" s="276"/>
      <c r="N33" s="275"/>
      <c r="O33" s="275"/>
      <c r="P33" s="275"/>
      <c r="Q33" s="275"/>
      <c r="R33" s="275"/>
      <c r="S33" s="275"/>
    </row>
    <row r="34" spans="2:20" x14ac:dyDescent="0.25">
      <c r="B34" s="277"/>
      <c r="C34" s="278"/>
      <c r="D34" s="278"/>
      <c r="E34" s="272"/>
      <c r="F34" s="264" t="str">
        <f>+B10</f>
        <v>Primer nivel de atención</v>
      </c>
      <c r="G34" s="264"/>
      <c r="H34" s="265">
        <f>+SUM(T10:T15)</f>
        <v>1415652</v>
      </c>
      <c r="I34" s="266">
        <f>+H34/$H$33</f>
        <v>0.23462473850976004</v>
      </c>
      <c r="J34" s="265">
        <f>+SUM(U10:U15)</f>
        <v>1562143</v>
      </c>
      <c r="K34" s="266">
        <f>+J34/$J$33</f>
        <v>0.26206777035972806</v>
      </c>
      <c r="L34" s="272"/>
      <c r="M34" s="272"/>
      <c r="N34" s="277"/>
    </row>
    <row r="35" spans="2:20" x14ac:dyDescent="0.25">
      <c r="C35" s="84"/>
      <c r="D35" s="84"/>
      <c r="E35" s="84"/>
      <c r="F35" s="264" t="str">
        <f>+B16</f>
        <v>Segundo nivel de atención</v>
      </c>
      <c r="G35" s="264"/>
      <c r="H35" s="265">
        <f>+SUM(T16:T19)</f>
        <v>2763832</v>
      </c>
      <c r="I35" s="266">
        <f t="shared" ref="I35:I38" si="0">+H35/$H$33</f>
        <v>0.45806692625370293</v>
      </c>
      <c r="J35" s="265">
        <f>+SUM(U16:U19)</f>
        <v>2706052</v>
      </c>
      <c r="K35" s="266">
        <f t="shared" ref="K35:K38" si="1">+J35/$J$33</f>
        <v>0.45397189253319503</v>
      </c>
      <c r="L35" s="272"/>
      <c r="M35" s="272"/>
      <c r="N35" s="277"/>
    </row>
    <row r="36" spans="2:20" x14ac:dyDescent="0.25">
      <c r="C36" s="84"/>
      <c r="D36" s="84"/>
      <c r="E36" s="84"/>
      <c r="F36" s="264" t="str">
        <f>+B20</f>
        <v>Tercer nivel de atención</v>
      </c>
      <c r="G36" s="264"/>
      <c r="H36" s="265">
        <f>+SUM(T20:T22)</f>
        <v>1216574</v>
      </c>
      <c r="I36" s="266">
        <f t="shared" si="0"/>
        <v>0.20163031354299843</v>
      </c>
      <c r="J36" s="265">
        <f>+SUM(U20:U22)</f>
        <v>1209766</v>
      </c>
      <c r="K36" s="266">
        <f t="shared" si="1"/>
        <v>0.20295240466270167</v>
      </c>
      <c r="L36" s="272"/>
      <c r="M36" s="272"/>
      <c r="N36" s="277"/>
    </row>
    <row r="37" spans="2:20" x14ac:dyDescent="0.25">
      <c r="C37" s="84"/>
      <c r="D37" s="84"/>
      <c r="E37" s="84"/>
      <c r="F37" s="264" t="str">
        <f>+B23</f>
        <v>Instituciones de rectoría, administración y programas de salud pública</v>
      </c>
      <c r="G37" s="264"/>
      <c r="H37" s="265">
        <f>+SUM(T23:T25)</f>
        <v>637628</v>
      </c>
      <c r="I37" s="266">
        <f t="shared" si="0"/>
        <v>0.10567802169353857</v>
      </c>
      <c r="J37" s="265">
        <f>+SUM(U23:U25)</f>
        <v>482875</v>
      </c>
      <c r="K37" s="266">
        <f t="shared" si="1"/>
        <v>8.100793244437525E-2</v>
      </c>
      <c r="L37" s="279"/>
      <c r="M37" s="279"/>
      <c r="N37" s="280"/>
    </row>
    <row r="38" spans="2:20" x14ac:dyDescent="0.25">
      <c r="C38" s="84"/>
      <c r="D38" s="84"/>
      <c r="E38" s="84"/>
      <c r="F38" s="264" t="str">
        <f>+B26</f>
        <v>Establecimientos de atención residencial</v>
      </c>
      <c r="G38" s="264"/>
      <c r="H38" s="265">
        <f>+T26</f>
        <v>0</v>
      </c>
      <c r="I38" s="266">
        <f t="shared" si="0"/>
        <v>0</v>
      </c>
      <c r="J38" s="265">
        <f>+U26</f>
        <v>0</v>
      </c>
      <c r="K38" s="266">
        <f t="shared" si="1"/>
        <v>0</v>
      </c>
      <c r="L38" s="279"/>
      <c r="M38" s="279"/>
      <c r="N38" s="280"/>
    </row>
    <row r="39" spans="2:20" x14ac:dyDescent="0.25">
      <c r="C39" s="84"/>
      <c r="D39" s="84"/>
      <c r="E39" s="84"/>
      <c r="F39" s="264"/>
      <c r="G39" s="264"/>
      <c r="H39" s="265"/>
      <c r="I39" s="266"/>
      <c r="J39" s="265"/>
      <c r="K39" s="266"/>
      <c r="L39" s="279"/>
      <c r="M39" s="279"/>
      <c r="N39" s="280"/>
    </row>
    <row r="40" spans="2:20" x14ac:dyDescent="0.25">
      <c r="C40" s="84"/>
      <c r="D40" s="84"/>
      <c r="E40" s="84"/>
      <c r="F40" s="264"/>
      <c r="G40" s="264"/>
      <c r="H40" s="265"/>
      <c r="I40" s="266"/>
      <c r="J40" s="265"/>
      <c r="K40" s="266"/>
      <c r="L40" s="84"/>
      <c r="M40" s="84"/>
      <c r="N40" s="281"/>
    </row>
    <row r="41" spans="2:20" x14ac:dyDescent="0.25">
      <c r="C41" s="84"/>
      <c r="D41" s="84"/>
      <c r="E41" s="84"/>
      <c r="F41" s="264"/>
      <c r="G41" s="264"/>
      <c r="H41" s="265"/>
      <c r="I41" s="266"/>
      <c r="J41" s="265"/>
      <c r="K41" s="266"/>
      <c r="L41" s="84"/>
      <c r="M41" s="84"/>
      <c r="N41" s="281"/>
    </row>
    <row r="42" spans="2:20" x14ac:dyDescent="0.25">
      <c r="C42" s="84"/>
      <c r="D42" s="84"/>
      <c r="E42" s="84"/>
      <c r="F42" s="264"/>
      <c r="G42" s="264"/>
      <c r="H42" s="265"/>
      <c r="I42" s="266"/>
      <c r="J42" s="265"/>
      <c r="K42" s="266"/>
      <c r="L42" s="84"/>
      <c r="M42" s="84"/>
      <c r="N42" s="281"/>
    </row>
    <row r="43" spans="2:20" x14ac:dyDescent="0.25">
      <c r="B43" s="17"/>
      <c r="C43" s="84"/>
      <c r="D43" s="84"/>
      <c r="E43" s="84"/>
      <c r="F43" s="264"/>
      <c r="G43" s="264"/>
      <c r="H43" s="265"/>
      <c r="I43" s="266"/>
      <c r="J43" s="265"/>
      <c r="K43" s="266"/>
      <c r="L43" s="84"/>
      <c r="M43" s="84"/>
      <c r="N43" s="281"/>
      <c r="O43" s="261"/>
      <c r="P43" s="51"/>
      <c r="Q43" s="51"/>
      <c r="R43" s="51"/>
      <c r="S43" s="51"/>
      <c r="T43" s="51"/>
    </row>
    <row r="44" spans="2:20" x14ac:dyDescent="0.25">
      <c r="B44" s="51"/>
      <c r="C44" s="84"/>
      <c r="D44" s="84"/>
      <c r="E44" s="84"/>
      <c r="F44" s="264"/>
      <c r="G44" s="264"/>
      <c r="H44" s="265"/>
      <c r="I44" s="266"/>
      <c r="J44" s="265"/>
      <c r="K44" s="266"/>
      <c r="L44" s="84"/>
      <c r="M44" s="84"/>
      <c r="N44" s="260"/>
      <c r="O44" s="261"/>
      <c r="P44" s="51"/>
      <c r="Q44" s="51"/>
      <c r="R44" s="51"/>
      <c r="S44" s="51"/>
      <c r="T44" s="51"/>
    </row>
    <row r="45" spans="2:20" x14ac:dyDescent="0.25">
      <c r="B45" s="51"/>
      <c r="C45" s="84"/>
      <c r="D45" s="84"/>
      <c r="E45" s="84"/>
      <c r="F45" s="264"/>
      <c r="G45" s="264"/>
      <c r="H45" s="265"/>
      <c r="I45" s="266"/>
      <c r="J45" s="265"/>
      <c r="K45" s="266"/>
      <c r="L45" s="84"/>
      <c r="M45" s="84"/>
      <c r="N45" s="260"/>
      <c r="O45" s="261"/>
      <c r="P45" s="51"/>
      <c r="Q45" s="51"/>
      <c r="R45" s="51"/>
      <c r="S45" s="51"/>
      <c r="T45" s="51"/>
    </row>
    <row r="46" spans="2:20" x14ac:dyDescent="0.25">
      <c r="B46" s="51"/>
      <c r="C46" s="84"/>
      <c r="D46" s="84"/>
      <c r="E46" s="84"/>
      <c r="F46" s="264"/>
      <c r="G46" s="264"/>
      <c r="H46" s="265"/>
      <c r="I46" s="266"/>
      <c r="J46" s="265"/>
      <c r="K46" s="266"/>
      <c r="L46" s="84"/>
      <c r="M46" s="84"/>
      <c r="N46" s="260"/>
      <c r="O46" s="261"/>
      <c r="P46" s="51"/>
      <c r="Q46" s="51"/>
      <c r="R46" s="51"/>
      <c r="S46" s="51"/>
      <c r="T46" s="51"/>
    </row>
    <row r="47" spans="2:20" x14ac:dyDescent="0.25">
      <c r="B47" s="51"/>
      <c r="C47" s="257"/>
      <c r="D47" s="257"/>
      <c r="E47" s="257"/>
      <c r="F47" s="256"/>
      <c r="G47" s="256"/>
      <c r="H47" s="258"/>
      <c r="I47" s="259"/>
      <c r="J47" s="258"/>
      <c r="K47" s="259"/>
      <c r="L47" s="260"/>
      <c r="M47" s="260"/>
      <c r="N47" s="260"/>
      <c r="O47" s="261"/>
      <c r="P47" s="51"/>
      <c r="Q47" s="51"/>
      <c r="R47" s="51"/>
      <c r="S47" s="51"/>
      <c r="T47" s="51"/>
    </row>
    <row r="48" spans="2:20" ht="15.75" customHeight="1" x14ac:dyDescent="0.3">
      <c r="B48" s="93"/>
      <c r="C48" s="48"/>
    </row>
    <row r="49" spans="2:24" ht="15.75" customHeight="1" x14ac:dyDescent="0.3">
      <c r="B49" s="48"/>
      <c r="C49" s="48"/>
    </row>
    <row r="50" spans="2:24" ht="15.75" customHeight="1" x14ac:dyDescent="0.3">
      <c r="B50" s="48"/>
      <c r="C50" s="48"/>
    </row>
    <row r="51" spans="2:24" x14ac:dyDescent="0.25">
      <c r="B51" s="253"/>
      <c r="C51" s="253"/>
      <c r="D51" s="253"/>
      <c r="E51" s="253"/>
      <c r="F51" s="253"/>
      <c r="G51" s="253"/>
      <c r="H51" s="253"/>
      <c r="I51" s="253"/>
      <c r="J51" s="253"/>
      <c r="K51" s="253"/>
      <c r="L51" s="253"/>
      <c r="M51" s="253"/>
      <c r="N51" s="253"/>
      <c r="O51" s="253"/>
      <c r="P51" s="253"/>
      <c r="Q51" s="253"/>
      <c r="R51" s="253"/>
      <c r="S51" s="253"/>
    </row>
    <row r="52" spans="2:24" x14ac:dyDescent="0.25">
      <c r="B52" s="253"/>
      <c r="C52" s="253"/>
      <c r="D52" s="253"/>
      <c r="E52" s="253"/>
      <c r="F52" s="253"/>
      <c r="G52" s="253"/>
      <c r="H52" s="253"/>
      <c r="I52" s="253"/>
      <c r="J52" s="253"/>
      <c r="K52" s="253"/>
      <c r="L52" s="253"/>
      <c r="M52" s="253"/>
      <c r="N52" s="253"/>
      <c r="O52" s="253"/>
      <c r="P52" s="253"/>
      <c r="Q52" s="253"/>
      <c r="R52" s="253"/>
      <c r="S52" s="253"/>
    </row>
    <row r="53" spans="2:24" ht="19.5" customHeight="1" x14ac:dyDescent="0.25">
      <c r="B53" s="469" t="s">
        <v>335</v>
      </c>
      <c r="C53" s="469"/>
      <c r="D53" s="469"/>
      <c r="E53" s="469"/>
      <c r="F53" s="469"/>
      <c r="G53" s="469"/>
      <c r="H53" s="469"/>
      <c r="I53" s="469"/>
      <c r="J53" s="469"/>
      <c r="K53" s="469"/>
      <c r="L53" s="469"/>
      <c r="M53" s="469"/>
      <c r="N53" s="469"/>
      <c r="O53" s="469"/>
      <c r="P53" s="469"/>
      <c r="Q53" s="469"/>
      <c r="R53" s="469"/>
      <c r="S53" s="469"/>
    </row>
    <row r="54" spans="2:24" ht="19.5" customHeight="1" x14ac:dyDescent="0.25">
      <c r="B54" s="51"/>
      <c r="C54" s="51"/>
      <c r="D54" s="51"/>
      <c r="E54" s="51"/>
      <c r="F54" s="51"/>
      <c r="G54" s="51"/>
      <c r="H54" s="51"/>
      <c r="I54" s="51"/>
      <c r="J54" s="51"/>
      <c r="K54" s="51"/>
      <c r="L54" s="51"/>
      <c r="M54" s="51"/>
      <c r="N54" s="51"/>
      <c r="O54" s="51"/>
      <c r="P54" s="51"/>
      <c r="Q54" s="51"/>
      <c r="R54" s="51"/>
      <c r="S54" s="51"/>
      <c r="T54" s="51"/>
    </row>
    <row r="55" spans="2:24" ht="19.5" customHeight="1" x14ac:dyDescent="0.25">
      <c r="B55" s="84"/>
      <c r="C55" s="84"/>
      <c r="D55" s="84"/>
      <c r="E55" s="84"/>
      <c r="F55" s="84"/>
      <c r="G55" s="84"/>
      <c r="H55" s="84"/>
      <c r="I55" s="84"/>
      <c r="J55" s="84"/>
      <c r="K55" s="84"/>
      <c r="L55" s="84"/>
      <c r="M55" s="84"/>
      <c r="N55" s="84"/>
      <c r="O55" s="84"/>
      <c r="P55" s="84"/>
      <c r="Q55" s="84"/>
      <c r="R55" s="84"/>
      <c r="S55" s="84"/>
      <c r="T55" s="84"/>
      <c r="U55" s="282"/>
    </row>
    <row r="56" spans="2:24" ht="19.5" customHeight="1" x14ac:dyDescent="0.25">
      <c r="B56" s="84"/>
      <c r="C56" s="87"/>
      <c r="D56" s="267">
        <f>+D8</f>
        <v>2007</v>
      </c>
      <c r="E56" s="267">
        <f t="shared" ref="E56:U56" si="2">+E8</f>
        <v>2008</v>
      </c>
      <c r="F56" s="267">
        <f t="shared" si="2"/>
        <v>2009</v>
      </c>
      <c r="G56" s="267">
        <f t="shared" si="2"/>
        <v>2010</v>
      </c>
      <c r="H56" s="267">
        <f t="shared" si="2"/>
        <v>2011</v>
      </c>
      <c r="I56" s="267">
        <f t="shared" si="2"/>
        <v>2012</v>
      </c>
      <c r="J56" s="267">
        <f t="shared" si="2"/>
        <v>2013</v>
      </c>
      <c r="K56" s="267">
        <f t="shared" si="2"/>
        <v>2014</v>
      </c>
      <c r="L56" s="267">
        <f t="shared" si="2"/>
        <v>2015</v>
      </c>
      <c r="M56" s="267">
        <f t="shared" si="2"/>
        <v>2016</v>
      </c>
      <c r="N56" s="267">
        <f t="shared" si="2"/>
        <v>2017</v>
      </c>
      <c r="O56" s="267">
        <f t="shared" si="2"/>
        <v>2018</v>
      </c>
      <c r="P56" s="267">
        <f t="shared" si="2"/>
        <v>2019</v>
      </c>
      <c r="Q56" s="267">
        <f t="shared" si="2"/>
        <v>2020</v>
      </c>
      <c r="R56" s="267">
        <f t="shared" si="2"/>
        <v>2021</v>
      </c>
      <c r="S56" s="267">
        <f t="shared" si="2"/>
        <v>2022</v>
      </c>
      <c r="T56" s="267">
        <f t="shared" si="2"/>
        <v>2023</v>
      </c>
      <c r="U56" s="267">
        <f t="shared" si="2"/>
        <v>2024</v>
      </c>
      <c r="V56" s="51"/>
      <c r="W56" s="51"/>
      <c r="X56" s="51"/>
    </row>
    <row r="57" spans="2:24" ht="19.5" customHeight="1" x14ac:dyDescent="0.25">
      <c r="B57" s="84"/>
      <c r="C57" s="86" t="str">
        <f>+C10</f>
        <v>Puestos de salud</v>
      </c>
      <c r="D57" s="214">
        <f>+D10</f>
        <v>44408</v>
      </c>
      <c r="E57" s="214">
        <f t="shared" ref="E57:N57" si="3">+E10</f>
        <v>47157</v>
      </c>
      <c r="F57" s="214">
        <f t="shared" si="3"/>
        <v>56615</v>
      </c>
      <c r="G57" s="214">
        <f t="shared" si="3"/>
        <v>101912</v>
      </c>
      <c r="H57" s="214">
        <f t="shared" si="3"/>
        <v>133419</v>
      </c>
      <c r="I57" s="214">
        <f t="shared" si="3"/>
        <v>167397</v>
      </c>
      <c r="J57" s="214">
        <f t="shared" si="3"/>
        <v>202758</v>
      </c>
      <c r="K57" s="214">
        <f t="shared" si="3"/>
        <v>210828</v>
      </c>
      <c r="L57" s="214">
        <f t="shared" si="3"/>
        <v>254939</v>
      </c>
      <c r="M57" s="214">
        <f t="shared" si="3"/>
        <v>233381</v>
      </c>
      <c r="N57" s="214">
        <f t="shared" si="3"/>
        <v>245829</v>
      </c>
      <c r="O57" s="214">
        <f t="shared" ref="O57:T57" si="4">+O10</f>
        <v>225997</v>
      </c>
      <c r="P57" s="214">
        <f t="shared" si="4"/>
        <v>240620</v>
      </c>
      <c r="Q57" s="214">
        <f t="shared" si="4"/>
        <v>238406</v>
      </c>
      <c r="R57" s="214">
        <f t="shared" si="4"/>
        <v>289981</v>
      </c>
      <c r="S57" s="214">
        <f t="shared" si="4"/>
        <v>191268</v>
      </c>
      <c r="T57" s="214">
        <f t="shared" si="4"/>
        <v>202779</v>
      </c>
      <c r="U57" s="214">
        <f t="shared" ref="U57" si="5">+U10</f>
        <v>259875</v>
      </c>
      <c r="V57" s="51"/>
      <c r="W57" s="51"/>
      <c r="X57" s="51"/>
    </row>
    <row r="58" spans="2:24" x14ac:dyDescent="0.25">
      <c r="B58" s="84"/>
      <c r="C58" s="86" t="str">
        <f>+C12</f>
        <v>Centros de salud A</v>
      </c>
      <c r="D58" s="214">
        <f>+D12</f>
        <v>97868</v>
      </c>
      <c r="E58" s="214">
        <f t="shared" ref="E58:N58" si="6">+E12</f>
        <v>138389</v>
      </c>
      <c r="F58" s="214">
        <f t="shared" si="6"/>
        <v>148304</v>
      </c>
      <c r="G58" s="214">
        <f t="shared" si="6"/>
        <v>199707</v>
      </c>
      <c r="H58" s="214">
        <f t="shared" si="6"/>
        <v>233181</v>
      </c>
      <c r="I58" s="214">
        <f t="shared" si="6"/>
        <v>344233</v>
      </c>
      <c r="J58" s="214">
        <f t="shared" si="6"/>
        <v>423843</v>
      </c>
      <c r="K58" s="214">
        <f t="shared" si="6"/>
        <v>469046</v>
      </c>
      <c r="L58" s="214">
        <f t="shared" si="6"/>
        <v>544964</v>
      </c>
      <c r="M58" s="214">
        <f t="shared" si="6"/>
        <v>530424</v>
      </c>
      <c r="N58" s="214">
        <f t="shared" si="6"/>
        <v>765130</v>
      </c>
      <c r="O58" s="214">
        <f t="shared" ref="O58:T58" si="7">+O12</f>
        <v>688938</v>
      </c>
      <c r="P58" s="214">
        <f t="shared" si="7"/>
        <v>662601</v>
      </c>
      <c r="Q58" s="214">
        <f t="shared" si="7"/>
        <v>662471</v>
      </c>
      <c r="R58" s="214">
        <f t="shared" si="7"/>
        <v>723902</v>
      </c>
      <c r="S58" s="214">
        <f t="shared" si="7"/>
        <v>806777</v>
      </c>
      <c r="T58" s="214">
        <f t="shared" si="7"/>
        <v>780680</v>
      </c>
      <c r="U58" s="214">
        <f t="shared" ref="U58" si="8">+U12</f>
        <v>887449</v>
      </c>
      <c r="V58" s="51"/>
      <c r="W58" s="51"/>
      <c r="X58" s="51"/>
    </row>
    <row r="59" spans="2:24" x14ac:dyDescent="0.25">
      <c r="B59" s="84"/>
      <c r="C59" s="86" t="str">
        <f>+C13</f>
        <v>Centros de salud B</v>
      </c>
      <c r="D59" s="214">
        <f t="shared" ref="D59:N59" si="9">+D13</f>
        <v>30748</v>
      </c>
      <c r="E59" s="214">
        <f t="shared" si="9"/>
        <v>40328</v>
      </c>
      <c r="F59" s="214">
        <f t="shared" si="9"/>
        <v>45453</v>
      </c>
      <c r="G59" s="214">
        <f t="shared" si="9"/>
        <v>58366</v>
      </c>
      <c r="H59" s="214">
        <f t="shared" si="9"/>
        <v>73445</v>
      </c>
      <c r="I59" s="214">
        <f t="shared" si="9"/>
        <v>98106</v>
      </c>
      <c r="J59" s="214">
        <f t="shared" si="9"/>
        <v>121014</v>
      </c>
      <c r="K59" s="214">
        <f t="shared" si="9"/>
        <v>100980</v>
      </c>
      <c r="L59" s="214">
        <f t="shared" si="9"/>
        <v>153743</v>
      </c>
      <c r="M59" s="214">
        <f t="shared" si="9"/>
        <v>155110</v>
      </c>
      <c r="N59" s="214">
        <f t="shared" si="9"/>
        <v>155407</v>
      </c>
      <c r="O59" s="214">
        <f t="shared" ref="O59:T59" si="10">+O13</f>
        <v>182041</v>
      </c>
      <c r="P59" s="214">
        <f t="shared" si="10"/>
        <v>191408</v>
      </c>
      <c r="Q59" s="214">
        <f t="shared" si="10"/>
        <v>123623</v>
      </c>
      <c r="R59" s="214">
        <f t="shared" si="10"/>
        <v>129488</v>
      </c>
      <c r="S59" s="214">
        <f t="shared" si="10"/>
        <v>235681</v>
      </c>
      <c r="T59" s="214">
        <f t="shared" si="10"/>
        <v>252176</v>
      </c>
      <c r="U59" s="214">
        <f t="shared" ref="U59" si="11">+U13</f>
        <v>244358</v>
      </c>
      <c r="V59" s="51"/>
      <c r="W59" s="51"/>
      <c r="X59" s="51"/>
    </row>
    <row r="60" spans="2:24" x14ac:dyDescent="0.25">
      <c r="B60" s="84"/>
      <c r="C60" s="86" t="str">
        <f>+C14</f>
        <v>Centros de salud C</v>
      </c>
      <c r="D60" s="214">
        <f t="shared" ref="D60:N60" si="12">+D14</f>
        <v>24746</v>
      </c>
      <c r="E60" s="214">
        <f t="shared" si="12"/>
        <v>35820</v>
      </c>
      <c r="F60" s="214">
        <f t="shared" si="12"/>
        <v>38074</v>
      </c>
      <c r="G60" s="214">
        <f t="shared" si="12"/>
        <v>50900</v>
      </c>
      <c r="H60" s="214">
        <f t="shared" si="12"/>
        <v>58897</v>
      </c>
      <c r="I60" s="214">
        <f t="shared" si="12"/>
        <v>87163</v>
      </c>
      <c r="J60" s="214">
        <f t="shared" si="12"/>
        <v>105249</v>
      </c>
      <c r="K60" s="214">
        <f t="shared" si="12"/>
        <v>118879</v>
      </c>
      <c r="L60" s="214">
        <f t="shared" si="12"/>
        <v>148778</v>
      </c>
      <c r="M60" s="214">
        <f t="shared" si="12"/>
        <v>147316</v>
      </c>
      <c r="N60" s="214">
        <f t="shared" si="12"/>
        <v>164818</v>
      </c>
      <c r="O60" s="214">
        <f t="shared" ref="O60:T60" si="13">+O14</f>
        <v>143641</v>
      </c>
      <c r="P60" s="214">
        <f t="shared" si="13"/>
        <v>127683</v>
      </c>
      <c r="Q60" s="214">
        <f t="shared" si="13"/>
        <v>131217</v>
      </c>
      <c r="R60" s="214">
        <f t="shared" si="13"/>
        <v>130641</v>
      </c>
      <c r="S60" s="214">
        <f t="shared" si="13"/>
        <v>138032</v>
      </c>
      <c r="T60" s="214">
        <f t="shared" si="13"/>
        <v>146574</v>
      </c>
      <c r="U60" s="214">
        <f t="shared" ref="U60" si="14">+U14</f>
        <v>136304</v>
      </c>
      <c r="V60" s="51"/>
      <c r="W60" s="51"/>
      <c r="X60" s="51"/>
    </row>
    <row r="61" spans="2:24" x14ac:dyDescent="0.25">
      <c r="B61" s="84"/>
      <c r="C61" s="268" t="s">
        <v>243</v>
      </c>
      <c r="D61" s="214">
        <f>+D11+D15</f>
        <v>21273</v>
      </c>
      <c r="E61" s="214">
        <f t="shared" ref="E61:T61" si="15">+E11+E15</f>
        <v>24316</v>
      </c>
      <c r="F61" s="214">
        <f t="shared" si="15"/>
        <v>26381</v>
      </c>
      <c r="G61" s="214">
        <f t="shared" si="15"/>
        <v>28505</v>
      </c>
      <c r="H61" s="214">
        <f t="shared" si="15"/>
        <v>29847</v>
      </c>
      <c r="I61" s="214">
        <f t="shared" si="15"/>
        <v>32369</v>
      </c>
      <c r="J61" s="214">
        <f t="shared" si="15"/>
        <v>35936</v>
      </c>
      <c r="K61" s="214">
        <f t="shared" si="15"/>
        <v>35302</v>
      </c>
      <c r="L61" s="214">
        <f t="shared" si="15"/>
        <v>38632</v>
      </c>
      <c r="M61" s="214">
        <f t="shared" si="15"/>
        <v>37550</v>
      </c>
      <c r="N61" s="214">
        <f t="shared" si="15"/>
        <v>45438</v>
      </c>
      <c r="O61" s="214">
        <f t="shared" si="15"/>
        <v>33962</v>
      </c>
      <c r="P61" s="214">
        <f t="shared" si="15"/>
        <v>37986</v>
      </c>
      <c r="Q61" s="214">
        <f t="shared" si="15"/>
        <v>34682</v>
      </c>
      <c r="R61" s="214"/>
      <c r="S61" s="214">
        <f t="shared" si="15"/>
        <v>34925</v>
      </c>
      <c r="T61" s="214">
        <f t="shared" si="15"/>
        <v>33443</v>
      </c>
      <c r="U61" s="214">
        <f t="shared" ref="U61" si="16">+U11+U15</f>
        <v>34157</v>
      </c>
      <c r="V61" s="51"/>
      <c r="W61" s="51"/>
      <c r="X61" s="51"/>
    </row>
    <row r="62" spans="2:24" x14ac:dyDescent="0.25">
      <c r="B62" s="84"/>
      <c r="C62" s="87"/>
      <c r="D62" s="214">
        <f>SUM(D57:D61)</f>
        <v>219043</v>
      </c>
      <c r="E62" s="214">
        <f t="shared" ref="E62:T62" si="17">SUM(E57:E61)</f>
        <v>286010</v>
      </c>
      <c r="F62" s="214">
        <f t="shared" si="17"/>
        <v>314827</v>
      </c>
      <c r="G62" s="214">
        <f t="shared" si="17"/>
        <v>439390</v>
      </c>
      <c r="H62" s="214">
        <f t="shared" si="17"/>
        <v>528789</v>
      </c>
      <c r="I62" s="214">
        <f t="shared" si="17"/>
        <v>729268</v>
      </c>
      <c r="J62" s="214">
        <f t="shared" si="17"/>
        <v>888800</v>
      </c>
      <c r="K62" s="214">
        <f t="shared" si="17"/>
        <v>935035</v>
      </c>
      <c r="L62" s="214">
        <f t="shared" si="17"/>
        <v>1141056</v>
      </c>
      <c r="M62" s="214">
        <f t="shared" si="17"/>
        <v>1103781</v>
      </c>
      <c r="N62" s="214">
        <f t="shared" si="17"/>
        <v>1376622</v>
      </c>
      <c r="O62" s="214">
        <f t="shared" si="17"/>
        <v>1274579</v>
      </c>
      <c r="P62" s="214">
        <f t="shared" si="17"/>
        <v>1260298</v>
      </c>
      <c r="Q62" s="214">
        <f t="shared" si="17"/>
        <v>1190399</v>
      </c>
      <c r="R62" s="214"/>
      <c r="S62" s="214">
        <f t="shared" si="17"/>
        <v>1406683</v>
      </c>
      <c r="T62" s="214">
        <f t="shared" si="17"/>
        <v>1415652</v>
      </c>
      <c r="U62" s="214">
        <f t="shared" ref="U62" si="18">SUM(U57:U61)</f>
        <v>1562143</v>
      </c>
      <c r="V62" s="51"/>
      <c r="W62" s="51"/>
      <c r="X62" s="51"/>
    </row>
    <row r="63" spans="2:24" x14ac:dyDescent="0.25">
      <c r="B63" s="84"/>
      <c r="C63" s="86"/>
      <c r="D63" s="214">
        <f t="shared" ref="D63:T63" si="19">SUM(D10:D15)-D62</f>
        <v>0</v>
      </c>
      <c r="E63" s="214">
        <f t="shared" si="19"/>
        <v>0</v>
      </c>
      <c r="F63" s="214">
        <f t="shared" si="19"/>
        <v>0</v>
      </c>
      <c r="G63" s="214">
        <f t="shared" si="19"/>
        <v>0</v>
      </c>
      <c r="H63" s="214">
        <f t="shared" si="19"/>
        <v>0</v>
      </c>
      <c r="I63" s="214">
        <f t="shared" si="19"/>
        <v>0</v>
      </c>
      <c r="J63" s="214">
        <f t="shared" si="19"/>
        <v>0</v>
      </c>
      <c r="K63" s="214">
        <f t="shared" si="19"/>
        <v>0</v>
      </c>
      <c r="L63" s="214">
        <f t="shared" si="19"/>
        <v>0</v>
      </c>
      <c r="M63" s="214">
        <f t="shared" si="19"/>
        <v>0</v>
      </c>
      <c r="N63" s="214">
        <f t="shared" si="19"/>
        <v>0</v>
      </c>
      <c r="O63" s="214">
        <f t="shared" si="19"/>
        <v>0</v>
      </c>
      <c r="P63" s="214">
        <f t="shared" si="19"/>
        <v>0</v>
      </c>
      <c r="Q63" s="214">
        <f t="shared" si="19"/>
        <v>0</v>
      </c>
      <c r="R63" s="214"/>
      <c r="S63" s="214">
        <f t="shared" si="19"/>
        <v>0</v>
      </c>
      <c r="T63" s="214">
        <f t="shared" si="19"/>
        <v>0</v>
      </c>
      <c r="U63" s="214">
        <f t="shared" ref="U63" si="20">SUM(U10:U15)-U62</f>
        <v>0</v>
      </c>
      <c r="V63" s="51"/>
      <c r="W63" s="51"/>
      <c r="X63" s="51"/>
    </row>
    <row r="64" spans="2:24" x14ac:dyDescent="0.25">
      <c r="B64" s="84"/>
      <c r="C64" s="86"/>
      <c r="D64" s="87"/>
      <c r="E64" s="87"/>
      <c r="F64" s="87"/>
      <c r="G64" s="87"/>
      <c r="H64" s="87"/>
      <c r="I64" s="87"/>
      <c r="J64" s="87"/>
      <c r="K64" s="87"/>
      <c r="L64" s="87"/>
      <c r="M64" s="87"/>
      <c r="N64" s="87"/>
      <c r="O64" s="87"/>
      <c r="P64" s="87"/>
      <c r="Q64" s="87"/>
      <c r="R64" s="87"/>
      <c r="S64" s="87"/>
      <c r="T64" s="87"/>
      <c r="U64" s="51"/>
      <c r="V64" s="51"/>
      <c r="W64" s="51"/>
      <c r="X64" s="51"/>
    </row>
    <row r="65" spans="2:24" x14ac:dyDescent="0.25">
      <c r="B65" s="84"/>
      <c r="C65" s="86"/>
      <c r="D65" s="87"/>
      <c r="E65" s="87"/>
      <c r="F65" s="87"/>
      <c r="G65" s="87"/>
      <c r="H65" s="87"/>
      <c r="I65" s="87"/>
      <c r="J65" s="87"/>
      <c r="K65" s="87"/>
      <c r="L65" s="87"/>
      <c r="M65" s="87"/>
      <c r="N65" s="87"/>
      <c r="O65" s="87"/>
      <c r="P65" s="87"/>
      <c r="Q65" s="87"/>
      <c r="R65" s="87"/>
      <c r="S65" s="87"/>
      <c r="T65" s="87"/>
      <c r="U65" s="51"/>
      <c r="V65" s="51"/>
      <c r="W65" s="51"/>
      <c r="X65" s="51"/>
    </row>
    <row r="66" spans="2:24" x14ac:dyDescent="0.25">
      <c r="B66" s="17"/>
      <c r="C66" s="81"/>
      <c r="D66" s="80"/>
      <c r="E66" s="80"/>
      <c r="F66" s="80"/>
      <c r="G66" s="80"/>
      <c r="H66" s="80"/>
      <c r="I66" s="80"/>
      <c r="J66" s="80"/>
      <c r="K66" s="80"/>
      <c r="L66" s="80"/>
      <c r="M66" s="80"/>
      <c r="N66" s="80"/>
      <c r="O66" s="80"/>
      <c r="P66" s="80"/>
      <c r="Q66" s="80"/>
      <c r="R66" s="80"/>
      <c r="S66" s="51"/>
      <c r="T66" s="51"/>
      <c r="U66" s="51"/>
      <c r="V66" s="51"/>
      <c r="W66" s="51"/>
      <c r="X66" s="51"/>
    </row>
    <row r="67" spans="2:24" x14ac:dyDescent="0.25">
      <c r="B67" s="17"/>
      <c r="C67" s="81"/>
      <c r="D67" s="80"/>
      <c r="E67" s="80"/>
      <c r="F67" s="80"/>
      <c r="G67" s="80"/>
      <c r="H67" s="80"/>
      <c r="I67" s="80"/>
      <c r="J67" s="80"/>
      <c r="K67" s="80"/>
      <c r="L67" s="80"/>
      <c r="M67" s="80"/>
      <c r="N67" s="80"/>
      <c r="O67" s="80"/>
      <c r="P67" s="80"/>
      <c r="Q67" s="80"/>
      <c r="R67" s="80"/>
      <c r="S67" s="51"/>
      <c r="T67" s="51"/>
      <c r="U67" s="51"/>
      <c r="V67" s="51"/>
      <c r="W67" s="51"/>
      <c r="X67" s="51"/>
    </row>
    <row r="68" spans="2:24" x14ac:dyDescent="0.25">
      <c r="B68" s="51"/>
      <c r="C68" s="81"/>
      <c r="D68" s="80"/>
      <c r="E68" s="80"/>
      <c r="F68" s="80"/>
      <c r="G68" s="80"/>
      <c r="H68" s="80"/>
      <c r="I68" s="80"/>
      <c r="J68" s="80"/>
      <c r="K68" s="80"/>
      <c r="L68" s="80"/>
      <c r="M68" s="80"/>
      <c r="N68" s="80"/>
      <c r="O68" s="80"/>
      <c r="P68" s="80"/>
      <c r="Q68" s="80"/>
      <c r="R68" s="80"/>
      <c r="S68" s="51"/>
      <c r="T68" s="51"/>
      <c r="U68" s="51"/>
      <c r="V68" s="51"/>
      <c r="W68" s="51"/>
      <c r="X68" s="51"/>
    </row>
    <row r="69" spans="2:24" x14ac:dyDescent="0.25">
      <c r="B69" s="51"/>
      <c r="C69" s="81"/>
      <c r="D69" s="80"/>
      <c r="E69" s="80"/>
      <c r="F69" s="80"/>
      <c r="G69" s="80"/>
      <c r="H69" s="80"/>
      <c r="I69" s="80"/>
      <c r="J69" s="80"/>
      <c r="K69" s="80"/>
      <c r="L69" s="80"/>
      <c r="M69" s="80"/>
      <c r="N69" s="80"/>
      <c r="O69" s="80"/>
      <c r="P69" s="80"/>
      <c r="Q69" s="80"/>
      <c r="R69" s="80"/>
      <c r="S69" s="51"/>
      <c r="T69" s="51"/>
      <c r="U69" s="51"/>
      <c r="V69" s="51"/>
      <c r="W69" s="51"/>
      <c r="X69" s="51"/>
    </row>
    <row r="70" spans="2:24" x14ac:dyDescent="0.25">
      <c r="B70" s="51"/>
      <c r="C70" s="81"/>
      <c r="D70" s="80"/>
      <c r="E70" s="80"/>
      <c r="F70" s="80"/>
      <c r="G70" s="80"/>
      <c r="H70" s="80"/>
      <c r="I70" s="80"/>
      <c r="J70" s="80"/>
      <c r="K70" s="80"/>
      <c r="L70" s="80"/>
      <c r="M70" s="80"/>
      <c r="N70" s="80"/>
      <c r="O70" s="80"/>
      <c r="P70" s="80"/>
      <c r="Q70" s="80"/>
      <c r="R70" s="80"/>
      <c r="S70" s="51"/>
      <c r="T70" s="51"/>
      <c r="U70" s="51"/>
      <c r="V70" s="51"/>
      <c r="W70" s="51"/>
      <c r="X70" s="51"/>
    </row>
    <row r="71" spans="2:24" x14ac:dyDescent="0.25">
      <c r="B71" s="51"/>
      <c r="C71" s="74"/>
      <c r="D71" s="60"/>
      <c r="E71" s="60"/>
      <c r="F71" s="60"/>
      <c r="G71" s="60"/>
      <c r="H71" s="60"/>
      <c r="I71" s="60"/>
      <c r="J71" s="60"/>
      <c r="K71" s="60"/>
      <c r="L71" s="60"/>
      <c r="M71" s="60"/>
      <c r="N71" s="60"/>
      <c r="O71" s="60"/>
      <c r="P71" s="60"/>
      <c r="Q71" s="60"/>
      <c r="R71" s="60"/>
      <c r="S71" s="282"/>
      <c r="T71" s="282"/>
      <c r="U71" s="282"/>
    </row>
    <row r="72" spans="2:24" x14ac:dyDescent="0.25">
      <c r="B72" s="51"/>
      <c r="C72" s="74"/>
      <c r="D72" s="60"/>
      <c r="E72" s="60"/>
      <c r="F72" s="60"/>
      <c r="G72" s="60"/>
      <c r="H72" s="60"/>
      <c r="I72" s="60"/>
      <c r="J72" s="60"/>
      <c r="K72" s="60"/>
      <c r="L72" s="60"/>
      <c r="M72" s="60"/>
      <c r="N72" s="60"/>
      <c r="O72" s="60"/>
      <c r="P72" s="60"/>
      <c r="Q72" s="60"/>
      <c r="R72" s="60"/>
      <c r="S72" s="282"/>
      <c r="T72" s="282"/>
      <c r="U72" s="282"/>
    </row>
    <row r="73" spans="2:24" x14ac:dyDescent="0.25">
      <c r="B73" s="51"/>
      <c r="C73" s="60"/>
      <c r="D73" s="60"/>
      <c r="E73" s="60"/>
      <c r="F73" s="60"/>
      <c r="G73" s="60"/>
      <c r="H73" s="60"/>
      <c r="I73" s="60"/>
      <c r="J73" s="60"/>
      <c r="K73" s="60"/>
      <c r="L73" s="60"/>
      <c r="M73" s="60"/>
      <c r="N73" s="60"/>
      <c r="O73" s="60"/>
      <c r="P73" s="60"/>
      <c r="Q73" s="60"/>
      <c r="R73" s="60"/>
      <c r="S73" s="282"/>
      <c r="T73" s="282"/>
      <c r="U73" s="282"/>
    </row>
    <row r="74" spans="2:24" x14ac:dyDescent="0.25">
      <c r="B74" s="51"/>
      <c r="C74" s="60"/>
      <c r="D74" s="60"/>
      <c r="E74" s="60"/>
      <c r="F74" s="60"/>
      <c r="G74" s="60"/>
      <c r="H74" s="60"/>
      <c r="I74" s="60"/>
      <c r="J74" s="60"/>
      <c r="K74" s="60"/>
      <c r="L74" s="60"/>
      <c r="M74" s="60"/>
      <c r="N74" s="60"/>
      <c r="O74" s="60"/>
      <c r="P74" s="60"/>
      <c r="Q74" s="60"/>
      <c r="R74" s="60"/>
      <c r="S74" s="282"/>
      <c r="T74" s="282"/>
      <c r="U74" s="282"/>
    </row>
    <row r="75" spans="2:24" x14ac:dyDescent="0.25">
      <c r="B75" s="51"/>
      <c r="C75" s="60"/>
      <c r="D75" s="60"/>
      <c r="E75" s="60"/>
      <c r="F75" s="60"/>
      <c r="G75" s="60"/>
      <c r="H75" s="60"/>
      <c r="I75" s="60"/>
      <c r="J75" s="60"/>
      <c r="K75" s="60"/>
      <c r="L75" s="60"/>
      <c r="M75" s="60"/>
      <c r="N75" s="60"/>
      <c r="O75" s="60"/>
      <c r="P75" s="60"/>
      <c r="Q75" s="60"/>
      <c r="R75" s="60"/>
      <c r="S75" s="51"/>
      <c r="T75" s="51"/>
    </row>
    <row r="76" spans="2:24" x14ac:dyDescent="0.25">
      <c r="B76" s="51"/>
      <c r="C76" s="60"/>
      <c r="D76" s="60"/>
      <c r="E76" s="60"/>
      <c r="F76" s="60"/>
      <c r="G76" s="60"/>
      <c r="H76" s="60"/>
      <c r="I76" s="60"/>
      <c r="J76" s="60"/>
      <c r="K76" s="60"/>
      <c r="L76" s="60"/>
      <c r="M76" s="60"/>
      <c r="N76" s="60"/>
      <c r="O76" s="60"/>
      <c r="P76" s="60"/>
      <c r="Q76" s="60"/>
      <c r="R76" s="60"/>
      <c r="S76" s="51"/>
      <c r="T76" s="51"/>
    </row>
    <row r="77" spans="2:24" x14ac:dyDescent="0.25">
      <c r="B77" s="51"/>
      <c r="C77" s="60"/>
      <c r="D77" s="60"/>
      <c r="E77" s="60"/>
      <c r="F77" s="60"/>
      <c r="G77" s="60"/>
      <c r="H77" s="60"/>
      <c r="I77" s="60"/>
      <c r="J77" s="60"/>
      <c r="K77" s="60"/>
      <c r="L77" s="60"/>
      <c r="M77" s="60"/>
      <c r="N77" s="60"/>
      <c r="O77" s="60"/>
      <c r="P77" s="60"/>
      <c r="Q77" s="60"/>
      <c r="R77" s="60"/>
      <c r="S77" s="51"/>
      <c r="T77" s="51"/>
    </row>
    <row r="78" spans="2:24" x14ac:dyDescent="0.25">
      <c r="B78" s="51"/>
      <c r="C78" s="263"/>
      <c r="D78" s="60"/>
      <c r="E78" s="60"/>
      <c r="F78" s="60"/>
      <c r="G78" s="60"/>
      <c r="H78" s="60"/>
      <c r="I78" s="60"/>
      <c r="J78" s="60"/>
      <c r="K78" s="60"/>
      <c r="L78" s="60"/>
      <c r="M78" s="60"/>
      <c r="N78" s="60"/>
      <c r="O78" s="60"/>
      <c r="P78" s="60"/>
      <c r="Q78" s="60"/>
      <c r="R78" s="60"/>
      <c r="S78" s="51"/>
      <c r="T78" s="51"/>
    </row>
    <row r="79" spans="2:24" ht="39.75" customHeight="1" x14ac:dyDescent="0.25">
      <c r="B79" s="51"/>
      <c r="C79" s="60"/>
      <c r="D79" s="60"/>
      <c r="E79" s="60"/>
      <c r="F79" s="60"/>
      <c r="G79" s="60"/>
      <c r="H79" s="60"/>
      <c r="I79" s="60"/>
      <c r="J79" s="60"/>
      <c r="K79" s="60"/>
      <c r="L79" s="60"/>
      <c r="M79" s="60"/>
      <c r="N79" s="60"/>
      <c r="O79" s="60"/>
      <c r="P79" s="60"/>
      <c r="Q79" s="60"/>
      <c r="R79" s="60"/>
      <c r="S79" s="51"/>
      <c r="T79" s="51"/>
    </row>
    <row r="80" spans="2:24" ht="15.75" customHeight="1" x14ac:dyDescent="0.3">
      <c r="B80" s="93" t="s">
        <v>314</v>
      </c>
    </row>
    <row r="81" spans="2:20" ht="15.75" customHeight="1" x14ac:dyDescent="0.3">
      <c r="B81" s="48"/>
    </row>
    <row r="84" spans="2:20" ht="18" customHeight="1" x14ac:dyDescent="0.25">
      <c r="B84" s="469" t="s">
        <v>334</v>
      </c>
      <c r="C84" s="469"/>
      <c r="D84" s="469"/>
      <c r="E84" s="469"/>
      <c r="F84" s="469"/>
      <c r="G84" s="469"/>
      <c r="H84" s="469"/>
      <c r="I84" s="469"/>
      <c r="J84" s="469"/>
      <c r="K84" s="469"/>
      <c r="L84" s="469"/>
      <c r="M84" s="469"/>
      <c r="N84" s="469"/>
      <c r="O84" s="469"/>
      <c r="P84" s="469"/>
      <c r="Q84" s="469"/>
      <c r="R84" s="469"/>
      <c r="S84" s="469"/>
    </row>
    <row r="85" spans="2:20" x14ac:dyDescent="0.25">
      <c r="B85" s="51"/>
      <c r="C85" s="51"/>
      <c r="D85" s="51"/>
      <c r="E85" s="51"/>
      <c r="F85" s="51"/>
      <c r="G85" s="51"/>
      <c r="H85" s="51"/>
      <c r="I85" s="51"/>
      <c r="J85" s="51"/>
      <c r="K85" s="51"/>
      <c r="L85" s="51"/>
      <c r="M85" s="51"/>
      <c r="N85" s="51"/>
      <c r="O85" s="51"/>
      <c r="P85" s="51"/>
      <c r="Q85" s="51"/>
      <c r="R85" s="51"/>
      <c r="S85" s="51"/>
    </row>
    <row r="86" spans="2:20" x14ac:dyDescent="0.25">
      <c r="B86" s="51"/>
      <c r="C86" s="51"/>
      <c r="D86" s="51"/>
      <c r="E86" s="51"/>
      <c r="F86" s="51"/>
      <c r="G86" s="51"/>
      <c r="H86" s="51"/>
      <c r="I86" s="51"/>
      <c r="J86" s="51"/>
      <c r="K86" s="51"/>
      <c r="L86" s="51"/>
      <c r="M86" s="51"/>
      <c r="N86" s="51"/>
      <c r="O86" s="51"/>
      <c r="P86" s="51"/>
      <c r="Q86" s="51"/>
      <c r="R86" s="51"/>
      <c r="S86" s="51"/>
    </row>
    <row r="87" spans="2:20" x14ac:dyDescent="0.25">
      <c r="B87" s="17"/>
      <c r="C87" s="17"/>
      <c r="D87" s="17"/>
      <c r="E87" s="17"/>
      <c r="F87" s="17"/>
      <c r="G87" s="17"/>
      <c r="H87" s="17"/>
      <c r="I87" s="17"/>
      <c r="J87" s="17"/>
      <c r="K87" s="17"/>
      <c r="L87" s="17"/>
      <c r="M87" s="17"/>
      <c r="N87" s="17"/>
      <c r="O87" s="17"/>
      <c r="P87" s="17"/>
      <c r="Q87" s="17"/>
      <c r="R87" s="17"/>
      <c r="S87" s="17"/>
      <c r="T87" s="17"/>
    </row>
    <row r="88" spans="2:20" x14ac:dyDescent="0.25">
      <c r="B88" s="17"/>
      <c r="C88" s="17"/>
      <c r="D88" s="17"/>
      <c r="E88" s="17"/>
      <c r="F88" s="17"/>
      <c r="G88" s="17"/>
      <c r="H88" s="17"/>
      <c r="I88" s="17"/>
      <c r="J88" s="17"/>
      <c r="K88" s="17"/>
      <c r="L88" s="17"/>
      <c r="M88" s="17"/>
      <c r="N88" s="17"/>
      <c r="O88" s="17"/>
      <c r="P88" s="17"/>
      <c r="Q88" s="17"/>
      <c r="R88" s="17"/>
      <c r="S88" s="17"/>
      <c r="T88" s="17"/>
    </row>
    <row r="89" spans="2:20" x14ac:dyDescent="0.25">
      <c r="B89" s="17"/>
      <c r="C89" s="17"/>
      <c r="D89" s="17"/>
      <c r="E89" s="17"/>
      <c r="F89" s="17"/>
      <c r="G89" s="17"/>
      <c r="H89" s="17"/>
      <c r="I89" s="17"/>
      <c r="J89" s="17"/>
      <c r="K89" s="17"/>
      <c r="L89" s="17"/>
      <c r="M89" s="17"/>
      <c r="N89" s="17"/>
      <c r="O89" s="17"/>
      <c r="P89" s="17"/>
      <c r="Q89" s="17"/>
      <c r="R89" s="17"/>
      <c r="S89" s="17"/>
      <c r="T89" s="17"/>
    </row>
    <row r="90" spans="2:20" x14ac:dyDescent="0.25">
      <c r="B90" s="17"/>
      <c r="C90" s="17"/>
      <c r="D90" s="17"/>
      <c r="E90" s="17"/>
      <c r="F90" s="17"/>
      <c r="G90" s="17"/>
      <c r="H90" s="17"/>
      <c r="I90" s="17"/>
      <c r="J90" s="17"/>
      <c r="K90" s="17"/>
      <c r="L90" s="17"/>
      <c r="M90" s="17"/>
      <c r="N90" s="17"/>
      <c r="O90" s="17"/>
      <c r="P90" s="17"/>
      <c r="Q90" s="17"/>
      <c r="R90" s="17"/>
      <c r="S90" s="17"/>
      <c r="T90" s="17"/>
    </row>
    <row r="91" spans="2:20" x14ac:dyDescent="0.25">
      <c r="B91" s="17"/>
      <c r="C91" s="17"/>
      <c r="D91" s="17"/>
      <c r="E91" s="17"/>
      <c r="F91" s="17"/>
      <c r="G91" s="17"/>
      <c r="H91" s="17"/>
      <c r="I91" s="17"/>
      <c r="J91" s="17"/>
      <c r="K91" s="17"/>
      <c r="L91" s="17"/>
      <c r="M91" s="17"/>
      <c r="N91" s="17"/>
      <c r="O91" s="17"/>
      <c r="P91" s="17"/>
      <c r="Q91" s="17"/>
      <c r="R91" s="17"/>
      <c r="S91" s="17"/>
      <c r="T91" s="17"/>
    </row>
    <row r="92" spans="2:20" x14ac:dyDescent="0.25">
      <c r="B92" s="17"/>
      <c r="C92" s="17"/>
      <c r="D92" s="17"/>
      <c r="E92" s="17"/>
      <c r="F92" s="17"/>
      <c r="G92" s="17"/>
      <c r="H92" s="17"/>
      <c r="I92" s="17"/>
      <c r="J92" s="17"/>
      <c r="K92" s="17"/>
      <c r="L92" s="17"/>
      <c r="M92" s="17"/>
      <c r="N92" s="17"/>
      <c r="O92" s="17"/>
      <c r="P92" s="17"/>
      <c r="Q92" s="17"/>
      <c r="R92" s="17"/>
      <c r="S92" s="17"/>
      <c r="T92" s="17"/>
    </row>
    <row r="93" spans="2:20" x14ac:dyDescent="0.25">
      <c r="B93" s="17"/>
      <c r="C93" s="17"/>
      <c r="D93" s="17"/>
      <c r="E93" s="17"/>
      <c r="F93" s="17"/>
      <c r="G93" s="17"/>
      <c r="H93" s="17"/>
      <c r="I93" s="17"/>
      <c r="J93" s="17"/>
      <c r="K93" s="17"/>
      <c r="L93" s="17"/>
      <c r="M93" s="17"/>
      <c r="N93" s="17"/>
      <c r="O93" s="17"/>
      <c r="P93" s="17"/>
      <c r="Q93" s="17"/>
      <c r="R93" s="17"/>
      <c r="S93" s="17"/>
      <c r="T93" s="17"/>
    </row>
    <row r="94" spans="2:20" x14ac:dyDescent="0.25">
      <c r="B94" s="17"/>
      <c r="C94" s="17"/>
      <c r="D94" s="17"/>
      <c r="E94" s="17"/>
      <c r="F94" s="17"/>
      <c r="G94" s="17"/>
      <c r="H94" s="17"/>
      <c r="I94" s="17"/>
      <c r="J94" s="17"/>
      <c r="K94" s="17"/>
      <c r="L94" s="17"/>
      <c r="M94" s="17"/>
      <c r="N94" s="17"/>
      <c r="O94" s="17"/>
      <c r="P94" s="17"/>
      <c r="Q94" s="17"/>
      <c r="R94" s="17"/>
      <c r="S94" s="17"/>
      <c r="T94" s="17"/>
    </row>
    <row r="95" spans="2:20" x14ac:dyDescent="0.25">
      <c r="B95" s="17"/>
      <c r="C95" s="17"/>
      <c r="D95" s="17"/>
      <c r="E95" s="17"/>
      <c r="F95" s="17"/>
      <c r="G95" s="17"/>
      <c r="H95" s="17"/>
      <c r="I95" s="17"/>
      <c r="J95" s="17"/>
      <c r="K95" s="17"/>
      <c r="L95" s="17"/>
      <c r="M95" s="17"/>
      <c r="N95" s="17"/>
      <c r="O95" s="17"/>
      <c r="P95" s="17"/>
      <c r="Q95" s="17"/>
      <c r="R95" s="17"/>
      <c r="S95" s="17"/>
      <c r="T95" s="17"/>
    </row>
    <row r="96" spans="2:20" x14ac:dyDescent="0.25">
      <c r="B96" s="17"/>
      <c r="C96" s="17"/>
      <c r="D96" s="17"/>
      <c r="E96" s="17"/>
      <c r="F96" s="17"/>
      <c r="G96" s="17"/>
      <c r="H96" s="17"/>
      <c r="I96" s="17"/>
      <c r="J96" s="17"/>
      <c r="K96" s="17"/>
      <c r="L96" s="17"/>
      <c r="M96" s="17"/>
      <c r="N96" s="17"/>
      <c r="O96" s="17"/>
      <c r="P96" s="17"/>
      <c r="Q96" s="17"/>
      <c r="R96" s="17"/>
      <c r="S96" s="17"/>
      <c r="T96" s="17"/>
    </row>
    <row r="97" spans="2:20" x14ac:dyDescent="0.25">
      <c r="B97" s="17"/>
      <c r="C97" s="17"/>
      <c r="D97" s="17"/>
      <c r="E97" s="17"/>
      <c r="F97" s="17"/>
      <c r="G97" s="17"/>
      <c r="H97" s="17"/>
      <c r="I97" s="17"/>
      <c r="J97" s="17"/>
      <c r="K97" s="17"/>
      <c r="L97" s="17"/>
      <c r="M97" s="17"/>
      <c r="N97" s="17"/>
      <c r="O97" s="17"/>
      <c r="P97" s="17"/>
      <c r="Q97" s="17"/>
      <c r="R97" s="17"/>
      <c r="S97" s="17"/>
      <c r="T97" s="17"/>
    </row>
    <row r="98" spans="2:20" x14ac:dyDescent="0.25">
      <c r="B98" s="17"/>
      <c r="C98" s="17"/>
      <c r="D98" s="17"/>
      <c r="E98" s="17"/>
      <c r="F98" s="17"/>
      <c r="G98" s="17"/>
      <c r="H98" s="17"/>
      <c r="I98" s="17"/>
      <c r="J98" s="17"/>
      <c r="K98" s="17"/>
      <c r="L98" s="17"/>
      <c r="M98" s="17"/>
      <c r="N98" s="17"/>
      <c r="O98" s="17"/>
      <c r="P98" s="17"/>
      <c r="Q98" s="17"/>
      <c r="R98" s="17"/>
      <c r="S98" s="17"/>
      <c r="T98" s="17"/>
    </row>
    <row r="99" spans="2:20" x14ac:dyDescent="0.25">
      <c r="B99" s="17"/>
      <c r="C99" s="17"/>
      <c r="D99" s="17"/>
      <c r="E99" s="17"/>
      <c r="F99" s="17"/>
      <c r="G99" s="17"/>
      <c r="H99" s="17"/>
      <c r="I99" s="17"/>
      <c r="J99" s="17"/>
      <c r="K99" s="17"/>
      <c r="L99" s="17"/>
      <c r="M99" s="17"/>
      <c r="N99" s="17"/>
      <c r="O99" s="17"/>
      <c r="P99" s="17"/>
      <c r="Q99" s="17"/>
      <c r="R99" s="17"/>
      <c r="S99" s="17"/>
      <c r="T99" s="17"/>
    </row>
    <row r="100" spans="2:20" x14ac:dyDescent="0.25">
      <c r="B100" s="17"/>
      <c r="C100" s="17"/>
      <c r="D100" s="17"/>
      <c r="E100" s="17"/>
      <c r="F100" s="17"/>
      <c r="G100" s="17"/>
      <c r="H100" s="17"/>
      <c r="I100" s="17"/>
      <c r="J100" s="17"/>
      <c r="K100" s="17"/>
      <c r="L100" s="17"/>
      <c r="M100" s="17"/>
      <c r="N100" s="17"/>
      <c r="O100" s="17"/>
      <c r="P100" s="17"/>
      <c r="Q100" s="17"/>
      <c r="R100" s="17"/>
      <c r="S100" s="17"/>
      <c r="T100" s="17"/>
    </row>
    <row r="101" spans="2:20" x14ac:dyDescent="0.25">
      <c r="B101" s="17"/>
      <c r="C101" s="17"/>
      <c r="D101" s="17"/>
      <c r="E101" s="17"/>
      <c r="F101" s="17"/>
      <c r="G101" s="17"/>
      <c r="H101" s="17"/>
      <c r="I101" s="17"/>
      <c r="J101" s="17"/>
      <c r="K101" s="17"/>
      <c r="L101" s="17"/>
      <c r="M101" s="17"/>
      <c r="N101" s="17"/>
      <c r="O101" s="17"/>
      <c r="P101" s="17"/>
      <c r="Q101" s="17"/>
      <c r="R101" s="17"/>
      <c r="S101" s="17"/>
      <c r="T101" s="17"/>
    </row>
    <row r="102" spans="2:20" x14ac:dyDescent="0.25">
      <c r="B102" s="17"/>
      <c r="C102" s="17"/>
      <c r="D102" s="17"/>
      <c r="E102" s="17"/>
      <c r="F102" s="17"/>
      <c r="G102" s="17"/>
      <c r="H102" s="17"/>
      <c r="I102" s="17"/>
      <c r="J102" s="17"/>
      <c r="K102" s="17"/>
      <c r="L102" s="17"/>
      <c r="M102" s="17"/>
      <c r="N102" s="17"/>
      <c r="O102" s="17"/>
      <c r="P102" s="17"/>
      <c r="Q102" s="17"/>
      <c r="R102" s="17"/>
      <c r="S102" s="17"/>
      <c r="T102" s="17"/>
    </row>
    <row r="103" spans="2:20" x14ac:dyDescent="0.25">
      <c r="B103" s="17"/>
      <c r="C103" s="17"/>
      <c r="D103" s="17"/>
      <c r="E103" s="17"/>
      <c r="F103" s="17"/>
      <c r="G103" s="17"/>
      <c r="H103" s="17"/>
      <c r="I103" s="17"/>
      <c r="J103" s="17"/>
      <c r="K103" s="17"/>
      <c r="L103" s="17"/>
      <c r="M103" s="17"/>
      <c r="N103" s="17"/>
      <c r="O103" s="17"/>
      <c r="P103" s="17"/>
      <c r="Q103" s="17"/>
      <c r="R103" s="17"/>
      <c r="S103" s="17"/>
      <c r="T103" s="17"/>
    </row>
    <row r="104" spans="2:20" x14ac:dyDescent="0.25">
      <c r="B104" s="17"/>
      <c r="C104" s="17"/>
      <c r="D104" s="17"/>
      <c r="E104" s="17"/>
      <c r="F104" s="17"/>
      <c r="G104" s="17"/>
      <c r="H104" s="17"/>
      <c r="I104" s="17"/>
      <c r="J104" s="17"/>
      <c r="K104" s="17"/>
      <c r="L104" s="17"/>
      <c r="M104" s="17"/>
      <c r="N104" s="17"/>
      <c r="O104" s="17"/>
      <c r="P104" s="17"/>
      <c r="Q104" s="17"/>
      <c r="R104" s="17"/>
      <c r="S104" s="17"/>
      <c r="T104" s="17"/>
    </row>
    <row r="105" spans="2:20" x14ac:dyDescent="0.25">
      <c r="B105" s="17"/>
      <c r="C105" s="17"/>
      <c r="D105" s="17"/>
      <c r="E105" s="17"/>
      <c r="F105" s="17"/>
      <c r="G105" s="17"/>
      <c r="H105" s="17"/>
      <c r="I105" s="17"/>
      <c r="J105" s="17"/>
      <c r="K105" s="17"/>
      <c r="L105" s="17"/>
      <c r="M105" s="17"/>
      <c r="N105" s="17"/>
      <c r="O105" s="17"/>
      <c r="P105" s="17"/>
      <c r="Q105" s="17"/>
      <c r="R105" s="17"/>
      <c r="S105" s="17"/>
      <c r="T105" s="17"/>
    </row>
    <row r="106" spans="2:20" x14ac:dyDescent="0.25">
      <c r="B106" s="17"/>
      <c r="C106" s="17"/>
      <c r="D106" s="17"/>
      <c r="E106" s="17"/>
      <c r="F106" s="17"/>
      <c r="G106" s="17"/>
      <c r="H106" s="17"/>
      <c r="I106" s="17"/>
      <c r="J106" s="17"/>
      <c r="K106" s="17"/>
      <c r="L106" s="17"/>
      <c r="M106" s="17"/>
      <c r="N106" s="17"/>
      <c r="O106" s="17"/>
      <c r="P106" s="17"/>
      <c r="Q106" s="17"/>
      <c r="R106" s="17"/>
      <c r="S106" s="17"/>
      <c r="T106" s="17"/>
    </row>
    <row r="107" spans="2:20" x14ac:dyDescent="0.25">
      <c r="B107" s="17"/>
      <c r="C107" s="17"/>
      <c r="D107" s="17"/>
      <c r="E107" s="17"/>
      <c r="F107" s="17"/>
      <c r="G107" s="17"/>
      <c r="H107" s="17"/>
      <c r="I107" s="17"/>
      <c r="J107" s="17"/>
      <c r="K107" s="17"/>
      <c r="L107" s="17"/>
      <c r="M107" s="17"/>
      <c r="N107" s="17"/>
      <c r="O107" s="17"/>
      <c r="P107" s="17"/>
      <c r="Q107" s="17"/>
      <c r="R107" s="17"/>
      <c r="S107" s="17"/>
      <c r="T107" s="17"/>
    </row>
    <row r="108" spans="2:20" x14ac:dyDescent="0.25">
      <c r="B108" s="51"/>
      <c r="C108" s="51"/>
      <c r="D108" s="51"/>
      <c r="E108" s="51"/>
      <c r="F108" s="51"/>
      <c r="G108" s="51"/>
      <c r="H108" s="51"/>
      <c r="I108" s="51"/>
      <c r="J108" s="51"/>
      <c r="K108" s="51"/>
      <c r="L108" s="51"/>
      <c r="M108" s="51"/>
      <c r="N108" s="51"/>
      <c r="O108" s="51"/>
      <c r="P108" s="51"/>
      <c r="Q108" s="51"/>
      <c r="R108" s="51"/>
      <c r="S108" s="51"/>
    </row>
    <row r="109" spans="2:20" x14ac:dyDescent="0.25">
      <c r="B109" s="51"/>
      <c r="C109" s="51"/>
      <c r="D109" s="51"/>
      <c r="E109" s="51"/>
      <c r="F109" s="51"/>
      <c r="G109" s="51"/>
      <c r="H109" s="51"/>
      <c r="I109" s="51"/>
      <c r="J109" s="51"/>
      <c r="K109" s="51"/>
      <c r="L109" s="51"/>
      <c r="M109" s="51"/>
      <c r="N109" s="51"/>
      <c r="O109" s="51"/>
      <c r="P109" s="51"/>
      <c r="Q109" s="51"/>
      <c r="R109" s="51"/>
      <c r="S109" s="51"/>
    </row>
    <row r="110" spans="2:20" x14ac:dyDescent="0.25">
      <c r="B110" s="51"/>
      <c r="C110" s="51"/>
      <c r="D110" s="51"/>
      <c r="E110" s="51"/>
      <c r="F110" s="51"/>
      <c r="G110" s="51"/>
      <c r="H110" s="51"/>
      <c r="I110" s="51"/>
      <c r="J110" s="51"/>
      <c r="K110" s="51"/>
      <c r="L110" s="51"/>
      <c r="M110" s="51"/>
      <c r="N110" s="51"/>
      <c r="O110" s="51"/>
      <c r="P110" s="51"/>
      <c r="Q110" s="51"/>
      <c r="R110" s="51"/>
      <c r="S110" s="51"/>
    </row>
    <row r="113" spans="1:20" ht="15" customHeight="1" x14ac:dyDescent="0.25">
      <c r="A113" s="255"/>
      <c r="B113" s="255"/>
      <c r="C113" s="255"/>
      <c r="D113" s="255"/>
      <c r="E113" s="255"/>
      <c r="F113" s="255"/>
      <c r="G113" s="255"/>
      <c r="H113" s="255"/>
      <c r="I113" s="255"/>
      <c r="J113" s="255"/>
      <c r="K113" s="255"/>
      <c r="L113" s="255"/>
      <c r="M113" s="255"/>
      <c r="N113" s="255"/>
      <c r="O113" s="255"/>
      <c r="P113" s="255"/>
      <c r="Q113" s="255"/>
      <c r="R113" s="255"/>
    </row>
    <row r="114" spans="1:20" ht="18" customHeight="1" x14ac:dyDescent="0.25">
      <c r="B114" s="469" t="s">
        <v>336</v>
      </c>
      <c r="C114" s="469"/>
      <c r="D114" s="469"/>
      <c r="E114" s="469"/>
      <c r="F114" s="469"/>
      <c r="G114" s="469"/>
      <c r="H114" s="469"/>
      <c r="I114" s="469"/>
      <c r="J114" s="469"/>
      <c r="K114" s="469"/>
      <c r="L114" s="469"/>
      <c r="M114" s="469"/>
      <c r="N114" s="469"/>
      <c r="O114" s="469"/>
      <c r="P114" s="469"/>
      <c r="Q114" s="469"/>
      <c r="R114" s="469"/>
      <c r="S114" s="469"/>
    </row>
    <row r="115" spans="1:20" x14ac:dyDescent="0.25">
      <c r="B115" s="51"/>
      <c r="C115" s="51"/>
      <c r="D115" s="51"/>
      <c r="E115" s="51"/>
      <c r="F115" s="51"/>
      <c r="G115" s="51"/>
      <c r="H115" s="51"/>
      <c r="I115" s="51"/>
      <c r="J115" s="51"/>
      <c r="K115" s="51"/>
      <c r="L115" s="51"/>
      <c r="M115" s="51"/>
      <c r="N115" s="51"/>
      <c r="O115" s="51"/>
      <c r="P115" s="51"/>
      <c r="Q115" s="51"/>
      <c r="R115" s="51"/>
      <c r="S115" s="51"/>
      <c r="T115" s="51"/>
    </row>
    <row r="116" spans="1:20" x14ac:dyDescent="0.25">
      <c r="B116" s="51"/>
      <c r="C116" s="51"/>
      <c r="D116" s="51"/>
      <c r="E116" s="51"/>
      <c r="F116" s="51"/>
      <c r="G116" s="51"/>
      <c r="H116" s="51"/>
      <c r="I116" s="51"/>
      <c r="J116" s="51"/>
      <c r="K116" s="51"/>
      <c r="L116" s="51"/>
      <c r="M116" s="51"/>
      <c r="N116" s="51"/>
      <c r="O116" s="51"/>
      <c r="P116" s="51"/>
      <c r="Q116" s="51"/>
      <c r="R116" s="51"/>
      <c r="S116" s="51"/>
      <c r="T116" s="51"/>
    </row>
    <row r="117" spans="1:20" x14ac:dyDescent="0.25">
      <c r="B117" s="51"/>
      <c r="C117" s="51"/>
      <c r="D117" s="51"/>
      <c r="E117" s="51"/>
      <c r="F117" s="51"/>
      <c r="G117" s="51"/>
      <c r="H117" s="51"/>
      <c r="I117" s="51"/>
      <c r="J117" s="51"/>
      <c r="K117" s="51"/>
      <c r="L117" s="51"/>
      <c r="M117" s="51"/>
      <c r="N117" s="51"/>
      <c r="O117" s="51"/>
      <c r="P117" s="51"/>
      <c r="Q117" s="51"/>
      <c r="R117" s="51"/>
      <c r="S117" s="51"/>
      <c r="T117" s="51"/>
    </row>
    <row r="118" spans="1:20" x14ac:dyDescent="0.25">
      <c r="B118" s="51"/>
      <c r="C118" s="51"/>
      <c r="D118" s="51"/>
      <c r="E118" s="51"/>
      <c r="F118" s="51"/>
      <c r="G118" s="51"/>
      <c r="H118" s="51"/>
      <c r="I118" s="51"/>
      <c r="J118" s="51"/>
      <c r="K118" s="51"/>
      <c r="L118" s="51"/>
      <c r="M118" s="51"/>
      <c r="N118" s="51"/>
      <c r="O118" s="51"/>
      <c r="P118" s="51"/>
      <c r="Q118" s="51"/>
      <c r="R118" s="51"/>
      <c r="S118" s="51"/>
      <c r="T118" s="51"/>
    </row>
    <row r="119" spans="1:20" x14ac:dyDescent="0.25">
      <c r="B119" s="51"/>
      <c r="C119" s="51"/>
      <c r="D119" s="51"/>
      <c r="E119" s="51"/>
      <c r="F119" s="51"/>
      <c r="G119" s="51"/>
      <c r="H119" s="51"/>
      <c r="I119" s="51"/>
      <c r="J119" s="51"/>
      <c r="K119" s="51"/>
      <c r="L119" s="51"/>
      <c r="M119" s="51"/>
      <c r="N119" s="51"/>
      <c r="O119" s="51"/>
      <c r="P119" s="51"/>
      <c r="Q119" s="51"/>
      <c r="R119" s="51"/>
      <c r="S119" s="51"/>
      <c r="T119" s="51"/>
    </row>
    <row r="120" spans="1:20" x14ac:dyDescent="0.25">
      <c r="B120" s="51"/>
      <c r="C120" s="51"/>
      <c r="D120" s="51"/>
      <c r="E120" s="51"/>
      <c r="F120" s="51"/>
      <c r="G120" s="51"/>
      <c r="H120" s="51"/>
      <c r="I120" s="51"/>
      <c r="J120" s="51"/>
      <c r="K120" s="51"/>
      <c r="L120" s="51"/>
      <c r="M120" s="51"/>
      <c r="N120" s="51"/>
      <c r="O120" s="51"/>
      <c r="P120" s="51"/>
      <c r="Q120" s="51"/>
      <c r="R120" s="51"/>
      <c r="S120" s="51"/>
      <c r="T120" s="51"/>
    </row>
    <row r="121" spans="1:20" x14ac:dyDescent="0.25">
      <c r="B121" s="51"/>
      <c r="C121" s="51"/>
      <c r="D121" s="51"/>
      <c r="E121" s="51"/>
      <c r="F121" s="51"/>
      <c r="G121" s="51"/>
      <c r="H121" s="51"/>
      <c r="I121" s="51"/>
      <c r="J121" s="51"/>
      <c r="K121" s="51"/>
      <c r="L121" s="51"/>
      <c r="M121" s="51"/>
      <c r="N121" s="51"/>
      <c r="O121" s="51"/>
      <c r="P121" s="51"/>
      <c r="Q121" s="51"/>
      <c r="R121" s="51"/>
      <c r="S121" s="51"/>
      <c r="T121" s="51"/>
    </row>
    <row r="122" spans="1:20" x14ac:dyDescent="0.25">
      <c r="B122" s="51"/>
      <c r="C122" s="51"/>
      <c r="D122" s="51"/>
      <c r="E122" s="51"/>
      <c r="F122" s="51"/>
      <c r="G122" s="51"/>
      <c r="H122" s="51"/>
      <c r="I122" s="51"/>
      <c r="J122" s="51"/>
      <c r="K122" s="51"/>
      <c r="L122" s="51"/>
      <c r="M122" s="51"/>
      <c r="N122" s="51"/>
      <c r="O122" s="51"/>
      <c r="P122" s="51"/>
      <c r="Q122" s="51"/>
      <c r="R122" s="51"/>
      <c r="S122" s="51"/>
      <c r="T122" s="51"/>
    </row>
    <row r="123" spans="1:20" x14ac:dyDescent="0.25">
      <c r="B123" s="51"/>
      <c r="C123" s="51"/>
      <c r="D123" s="51"/>
      <c r="E123" s="51"/>
      <c r="F123" s="51"/>
      <c r="G123" s="51"/>
      <c r="H123" s="51"/>
      <c r="I123" s="51"/>
      <c r="J123" s="51"/>
      <c r="K123" s="51"/>
      <c r="L123" s="51"/>
      <c r="M123" s="51"/>
      <c r="N123" s="51"/>
      <c r="O123" s="51"/>
      <c r="P123" s="51"/>
      <c r="Q123" s="51"/>
      <c r="R123" s="51"/>
      <c r="S123" s="51"/>
      <c r="T123" s="51"/>
    </row>
    <row r="124" spans="1:20" x14ac:dyDescent="0.25">
      <c r="B124" s="51"/>
      <c r="C124" s="51"/>
      <c r="D124" s="51"/>
      <c r="E124" s="51"/>
      <c r="F124" s="51"/>
      <c r="G124" s="51"/>
      <c r="H124" s="51"/>
      <c r="I124" s="51"/>
      <c r="J124" s="51"/>
      <c r="K124" s="51"/>
      <c r="L124" s="51"/>
      <c r="M124" s="51"/>
      <c r="N124" s="51"/>
      <c r="O124" s="51"/>
      <c r="P124" s="51"/>
      <c r="Q124" s="51"/>
      <c r="R124" s="51"/>
      <c r="S124" s="51"/>
      <c r="T124" s="51"/>
    </row>
    <row r="125" spans="1:20" x14ac:dyDescent="0.25">
      <c r="B125" s="51"/>
      <c r="C125" s="51"/>
      <c r="D125" s="51"/>
      <c r="E125" s="51"/>
      <c r="F125" s="51"/>
      <c r="G125" s="51"/>
      <c r="H125" s="51"/>
      <c r="I125" s="51"/>
      <c r="J125" s="51"/>
      <c r="K125" s="51"/>
      <c r="L125" s="51"/>
      <c r="M125" s="51"/>
      <c r="N125" s="51"/>
      <c r="O125" s="51"/>
      <c r="P125" s="51"/>
      <c r="Q125" s="51"/>
      <c r="R125" s="51"/>
      <c r="S125" s="51"/>
      <c r="T125" s="51"/>
    </row>
    <row r="126" spans="1:20" x14ac:dyDescent="0.25">
      <c r="B126" s="51"/>
      <c r="C126" s="51"/>
      <c r="D126" s="51"/>
      <c r="E126" s="51"/>
      <c r="F126" s="51"/>
      <c r="G126" s="51"/>
      <c r="H126" s="51"/>
      <c r="I126" s="51"/>
      <c r="J126" s="51"/>
      <c r="K126" s="51"/>
      <c r="L126" s="51"/>
      <c r="M126" s="51"/>
      <c r="N126" s="51"/>
      <c r="O126" s="51"/>
      <c r="P126" s="51"/>
      <c r="Q126" s="51"/>
      <c r="R126" s="51"/>
      <c r="S126" s="51"/>
      <c r="T126" s="51"/>
    </row>
    <row r="127" spans="1:20" x14ac:dyDescent="0.25">
      <c r="B127" s="51"/>
      <c r="C127" s="51"/>
      <c r="D127" s="51"/>
      <c r="E127" s="51"/>
      <c r="F127" s="51"/>
      <c r="G127" s="51"/>
      <c r="H127" s="51"/>
      <c r="I127" s="51"/>
      <c r="J127" s="51"/>
      <c r="K127" s="51"/>
      <c r="L127" s="51"/>
      <c r="M127" s="51"/>
      <c r="N127" s="51"/>
      <c r="O127" s="51"/>
      <c r="P127" s="51"/>
      <c r="Q127" s="51"/>
      <c r="R127" s="51"/>
      <c r="S127" s="51"/>
      <c r="T127" s="51"/>
    </row>
    <row r="128" spans="1:20" x14ac:dyDescent="0.25">
      <c r="B128" s="51"/>
      <c r="C128" s="51"/>
      <c r="D128" s="51"/>
      <c r="E128" s="51"/>
      <c r="F128" s="51"/>
      <c r="G128" s="51"/>
      <c r="H128" s="51"/>
      <c r="I128" s="51"/>
      <c r="J128" s="51"/>
      <c r="K128" s="51"/>
      <c r="L128" s="51"/>
      <c r="M128" s="51"/>
      <c r="N128" s="51"/>
      <c r="O128" s="51"/>
      <c r="P128" s="51"/>
      <c r="Q128" s="51"/>
      <c r="R128" s="51"/>
      <c r="S128" s="51"/>
      <c r="T128" s="51"/>
    </row>
    <row r="129" spans="2:20" x14ac:dyDescent="0.25">
      <c r="B129" s="51"/>
      <c r="C129" s="51"/>
      <c r="D129" s="51"/>
      <c r="E129" s="51"/>
      <c r="F129" s="51"/>
      <c r="G129" s="51"/>
      <c r="H129" s="51"/>
      <c r="I129" s="51"/>
      <c r="J129" s="51"/>
      <c r="K129" s="51"/>
      <c r="L129" s="51"/>
      <c r="M129" s="51"/>
      <c r="N129" s="51"/>
      <c r="O129" s="51"/>
      <c r="P129" s="51"/>
      <c r="Q129" s="51"/>
      <c r="R129" s="51"/>
      <c r="S129" s="51"/>
      <c r="T129" s="51"/>
    </row>
    <row r="130" spans="2:20" x14ac:dyDescent="0.25">
      <c r="B130" s="51"/>
      <c r="C130" s="51"/>
      <c r="D130" s="51"/>
      <c r="E130" s="51"/>
      <c r="F130" s="51"/>
      <c r="G130" s="51"/>
      <c r="H130" s="51"/>
      <c r="I130" s="51"/>
      <c r="J130" s="51"/>
      <c r="K130" s="51"/>
      <c r="L130" s="51"/>
      <c r="M130" s="51"/>
      <c r="N130" s="51"/>
      <c r="O130" s="51"/>
      <c r="P130" s="51"/>
      <c r="Q130" s="51"/>
      <c r="R130" s="51"/>
      <c r="S130" s="51"/>
      <c r="T130" s="51"/>
    </row>
    <row r="131" spans="2:20" x14ac:dyDescent="0.25">
      <c r="B131" s="51"/>
      <c r="C131" s="51"/>
      <c r="D131" s="51"/>
      <c r="E131" s="51"/>
      <c r="F131" s="51"/>
      <c r="G131" s="51"/>
      <c r="H131" s="51"/>
      <c r="I131" s="51"/>
      <c r="J131" s="51"/>
      <c r="K131" s="51"/>
      <c r="L131" s="51"/>
      <c r="M131" s="51"/>
      <c r="N131" s="51"/>
      <c r="O131" s="51"/>
      <c r="P131" s="51"/>
      <c r="Q131" s="51"/>
      <c r="R131" s="51"/>
      <c r="S131" s="51"/>
      <c r="T131" s="51"/>
    </row>
    <row r="132" spans="2:20" x14ac:dyDescent="0.25">
      <c r="B132" s="51"/>
      <c r="C132" s="51"/>
      <c r="D132" s="51"/>
      <c r="E132" s="51"/>
      <c r="F132" s="51"/>
      <c r="G132" s="51"/>
      <c r="H132" s="51"/>
      <c r="I132" s="51"/>
      <c r="J132" s="51"/>
      <c r="K132" s="51"/>
      <c r="L132" s="51"/>
      <c r="M132" s="51"/>
      <c r="N132" s="51"/>
      <c r="O132" s="51"/>
      <c r="P132" s="51"/>
      <c r="Q132" s="51"/>
      <c r="R132" s="51"/>
      <c r="S132" s="51"/>
      <c r="T132" s="51"/>
    </row>
    <row r="133" spans="2:20" x14ac:dyDescent="0.25">
      <c r="B133" s="51"/>
      <c r="C133" s="51"/>
      <c r="D133" s="51"/>
      <c r="E133" s="51"/>
      <c r="F133" s="51"/>
      <c r="G133" s="51"/>
      <c r="H133" s="51"/>
      <c r="I133" s="51"/>
      <c r="J133" s="51"/>
      <c r="K133" s="51"/>
      <c r="L133" s="51"/>
      <c r="M133" s="51"/>
      <c r="N133" s="51"/>
      <c r="O133" s="51"/>
      <c r="P133" s="51"/>
      <c r="Q133" s="51"/>
      <c r="R133" s="51"/>
      <c r="S133" s="51"/>
      <c r="T133" s="51"/>
    </row>
    <row r="134" spans="2:20" x14ac:dyDescent="0.25">
      <c r="B134" s="51"/>
      <c r="C134" s="51"/>
      <c r="D134" s="51"/>
      <c r="E134" s="51"/>
      <c r="F134" s="51"/>
      <c r="G134" s="51"/>
      <c r="H134" s="51"/>
      <c r="I134" s="51"/>
      <c r="J134" s="51"/>
      <c r="K134" s="51"/>
      <c r="L134" s="51"/>
      <c r="M134" s="51"/>
      <c r="N134" s="51"/>
      <c r="O134" s="51"/>
      <c r="P134" s="51"/>
      <c r="Q134" s="51"/>
      <c r="R134" s="51"/>
      <c r="S134" s="51"/>
      <c r="T134" s="51"/>
    </row>
    <row r="135" spans="2:20" x14ac:dyDescent="0.25">
      <c r="B135" s="51"/>
      <c r="C135" s="51"/>
      <c r="D135" s="51"/>
      <c r="E135" s="51"/>
      <c r="F135" s="51"/>
      <c r="G135" s="51"/>
      <c r="H135" s="51"/>
      <c r="I135" s="51"/>
      <c r="J135" s="51"/>
      <c r="K135" s="51"/>
      <c r="L135" s="51"/>
      <c r="M135" s="51"/>
      <c r="N135" s="51"/>
      <c r="O135" s="51"/>
      <c r="P135" s="51"/>
      <c r="Q135" s="51"/>
      <c r="R135" s="51"/>
      <c r="S135" s="51"/>
      <c r="T135" s="51"/>
    </row>
    <row r="136" spans="2:20" x14ac:dyDescent="0.25">
      <c r="B136" s="51"/>
      <c r="C136" s="51"/>
      <c r="D136" s="51"/>
      <c r="E136" s="51"/>
      <c r="F136" s="51"/>
      <c r="G136" s="51"/>
      <c r="H136" s="51"/>
      <c r="I136" s="51"/>
      <c r="J136" s="51"/>
      <c r="K136" s="51"/>
      <c r="L136" s="51"/>
      <c r="M136" s="51"/>
      <c r="N136" s="51"/>
      <c r="O136" s="51"/>
      <c r="P136" s="51"/>
      <c r="Q136" s="51"/>
      <c r="R136" s="51"/>
      <c r="S136" s="51"/>
      <c r="T136" s="51"/>
    </row>
    <row r="137" spans="2:20" x14ac:dyDescent="0.25">
      <c r="B137" s="51"/>
      <c r="C137" s="51"/>
      <c r="D137" s="51"/>
      <c r="E137" s="51"/>
      <c r="F137" s="51"/>
      <c r="G137" s="51"/>
      <c r="H137" s="51"/>
      <c r="I137" s="51"/>
      <c r="J137" s="51"/>
      <c r="K137" s="51"/>
      <c r="L137" s="51"/>
      <c r="M137" s="51"/>
      <c r="N137" s="51"/>
      <c r="O137" s="51"/>
      <c r="P137" s="51"/>
      <c r="Q137" s="51"/>
      <c r="R137" s="51"/>
      <c r="S137" s="51"/>
      <c r="T137" s="51"/>
    </row>
    <row r="138" spans="2:20" x14ac:dyDescent="0.25">
      <c r="B138" s="51"/>
      <c r="C138" s="51"/>
      <c r="D138" s="51"/>
      <c r="E138" s="51"/>
      <c r="F138" s="51"/>
      <c r="G138" s="51"/>
      <c r="H138" s="51"/>
      <c r="I138" s="51"/>
      <c r="J138" s="51"/>
      <c r="K138" s="51"/>
      <c r="L138" s="51"/>
      <c r="M138" s="51"/>
      <c r="N138" s="51"/>
      <c r="O138" s="51"/>
      <c r="P138" s="51"/>
      <c r="Q138" s="51"/>
      <c r="R138" s="51"/>
      <c r="S138" s="51"/>
      <c r="T138" s="51"/>
    </row>
    <row r="139" spans="2:20" x14ac:dyDescent="0.25">
      <c r="B139" s="51"/>
      <c r="C139" s="51"/>
      <c r="D139" s="51"/>
      <c r="E139" s="51"/>
      <c r="F139" s="51"/>
      <c r="G139" s="51"/>
      <c r="H139" s="51"/>
      <c r="I139" s="51"/>
      <c r="J139" s="51"/>
      <c r="K139" s="51"/>
      <c r="L139" s="51"/>
      <c r="M139" s="51"/>
      <c r="N139" s="51"/>
      <c r="O139" s="51"/>
      <c r="P139" s="51"/>
      <c r="Q139" s="51"/>
      <c r="R139" s="51"/>
      <c r="S139" s="51"/>
      <c r="T139" s="51"/>
    </row>
    <row r="140" spans="2:20" x14ac:dyDescent="0.25">
      <c r="B140" s="51"/>
      <c r="C140" s="51"/>
      <c r="D140" s="51"/>
      <c r="E140" s="51"/>
      <c r="F140" s="51"/>
      <c r="G140" s="51"/>
      <c r="H140" s="51"/>
      <c r="I140" s="51"/>
      <c r="J140" s="51"/>
      <c r="K140" s="51"/>
      <c r="L140" s="51"/>
      <c r="M140" s="51"/>
      <c r="N140" s="51"/>
      <c r="O140" s="51"/>
      <c r="P140" s="51"/>
      <c r="Q140" s="51"/>
      <c r="R140" s="51"/>
      <c r="S140" s="51"/>
      <c r="T140" s="51"/>
    </row>
    <row r="144" spans="2:20" ht="18" customHeight="1" x14ac:dyDescent="0.25">
      <c r="B144" s="469" t="s">
        <v>337</v>
      </c>
      <c r="C144" s="469"/>
      <c r="D144" s="469"/>
      <c r="E144" s="469"/>
      <c r="F144" s="469"/>
      <c r="G144" s="469"/>
      <c r="H144" s="469"/>
      <c r="I144" s="469"/>
      <c r="J144" s="469"/>
      <c r="K144" s="469"/>
      <c r="L144" s="469"/>
      <c r="M144" s="469"/>
      <c r="N144" s="469"/>
      <c r="O144" s="469"/>
      <c r="P144" s="469"/>
      <c r="Q144" s="469"/>
      <c r="R144" s="469"/>
      <c r="S144" s="469"/>
    </row>
    <row r="145" spans="2:20" x14ac:dyDescent="0.25">
      <c r="B145" s="51"/>
      <c r="C145" s="51"/>
      <c r="D145" s="51"/>
      <c r="E145" s="51"/>
      <c r="F145" s="51"/>
      <c r="G145" s="51"/>
      <c r="H145" s="51"/>
      <c r="I145" s="51"/>
      <c r="J145" s="51"/>
      <c r="K145" s="51"/>
      <c r="L145" s="51"/>
      <c r="M145" s="51"/>
      <c r="N145" s="51"/>
      <c r="O145" s="51"/>
      <c r="P145" s="51"/>
      <c r="Q145" s="51"/>
      <c r="R145" s="51"/>
      <c r="S145" s="51"/>
      <c r="T145" s="51"/>
    </row>
    <row r="146" spans="2:20" x14ac:dyDescent="0.25">
      <c r="B146" s="51"/>
      <c r="C146" s="51"/>
      <c r="D146" s="51"/>
      <c r="E146" s="51"/>
      <c r="F146" s="51"/>
      <c r="G146" s="51"/>
      <c r="H146" s="51"/>
      <c r="I146" s="51"/>
      <c r="J146" s="51"/>
      <c r="K146" s="51"/>
      <c r="L146" s="51"/>
      <c r="M146" s="51"/>
      <c r="N146" s="51"/>
      <c r="O146" s="51"/>
      <c r="P146" s="51"/>
      <c r="Q146" s="51"/>
      <c r="R146" s="51"/>
      <c r="S146" s="51"/>
      <c r="T146" s="51"/>
    </row>
    <row r="147" spans="2:20" x14ac:dyDescent="0.25">
      <c r="B147" s="51"/>
      <c r="C147" s="51"/>
      <c r="D147" s="51"/>
      <c r="E147" s="51"/>
      <c r="F147" s="51"/>
      <c r="G147" s="51"/>
      <c r="H147" s="51"/>
      <c r="I147" s="51"/>
      <c r="J147" s="51"/>
      <c r="K147" s="51"/>
      <c r="L147" s="51"/>
      <c r="M147" s="51"/>
      <c r="N147" s="51"/>
      <c r="O147" s="51"/>
      <c r="P147" s="51"/>
      <c r="Q147" s="51"/>
      <c r="R147" s="51"/>
      <c r="S147" s="51"/>
      <c r="T147" s="51"/>
    </row>
    <row r="148" spans="2:20" x14ac:dyDescent="0.25">
      <c r="B148" s="51"/>
      <c r="C148" s="51"/>
      <c r="D148" s="51"/>
      <c r="E148" s="51"/>
      <c r="F148" s="51"/>
      <c r="G148" s="51"/>
      <c r="H148" s="51"/>
      <c r="I148" s="51"/>
      <c r="J148" s="51"/>
      <c r="K148" s="51"/>
      <c r="L148" s="51"/>
      <c r="M148" s="51"/>
      <c r="N148" s="51"/>
      <c r="O148" s="51"/>
      <c r="P148" s="51"/>
      <c r="Q148" s="51"/>
      <c r="R148" s="51"/>
      <c r="S148" s="51"/>
      <c r="T148" s="51"/>
    </row>
    <row r="149" spans="2:20" x14ac:dyDescent="0.25">
      <c r="B149" s="51"/>
      <c r="C149" s="51"/>
      <c r="D149" s="51"/>
      <c r="E149" s="51"/>
      <c r="F149" s="51"/>
      <c r="G149" s="51"/>
      <c r="H149" s="51"/>
      <c r="I149" s="51"/>
      <c r="J149" s="51"/>
      <c r="K149" s="51"/>
      <c r="L149" s="51"/>
      <c r="M149" s="51"/>
      <c r="N149" s="51"/>
      <c r="O149" s="51"/>
      <c r="P149" s="51"/>
      <c r="Q149" s="51"/>
      <c r="R149" s="51"/>
      <c r="S149" s="51"/>
      <c r="T149" s="51"/>
    </row>
    <row r="150" spans="2:20" x14ac:dyDescent="0.25">
      <c r="B150" s="51"/>
      <c r="C150" s="51"/>
      <c r="D150" s="51"/>
      <c r="E150" s="51"/>
      <c r="F150" s="51"/>
      <c r="G150" s="51"/>
      <c r="H150" s="51"/>
      <c r="I150" s="51"/>
      <c r="J150" s="51"/>
      <c r="K150" s="51"/>
      <c r="L150" s="51"/>
      <c r="M150" s="51"/>
      <c r="N150" s="51"/>
      <c r="O150" s="51"/>
      <c r="P150" s="51"/>
      <c r="Q150" s="51"/>
      <c r="R150" s="51"/>
      <c r="S150" s="51"/>
      <c r="T150" s="51"/>
    </row>
    <row r="151" spans="2:20" x14ac:dyDescent="0.25">
      <c r="B151" s="51"/>
      <c r="C151" s="51"/>
      <c r="D151" s="51"/>
      <c r="E151" s="51"/>
      <c r="F151" s="51"/>
      <c r="G151" s="51"/>
      <c r="H151" s="51"/>
      <c r="I151" s="51"/>
      <c r="J151" s="51"/>
      <c r="K151" s="51"/>
      <c r="L151" s="51"/>
      <c r="M151" s="51"/>
      <c r="N151" s="51"/>
      <c r="O151" s="51"/>
      <c r="P151" s="51"/>
      <c r="Q151" s="51"/>
      <c r="R151" s="51"/>
      <c r="S151" s="51"/>
      <c r="T151" s="51"/>
    </row>
    <row r="152" spans="2:20" x14ac:dyDescent="0.25">
      <c r="B152" s="51"/>
      <c r="C152" s="51"/>
      <c r="D152" s="51"/>
      <c r="E152" s="51"/>
      <c r="F152" s="51"/>
      <c r="G152" s="51"/>
      <c r="H152" s="51"/>
      <c r="I152" s="51"/>
      <c r="J152" s="51"/>
      <c r="K152" s="51"/>
      <c r="L152" s="51"/>
      <c r="M152" s="51"/>
      <c r="N152" s="51"/>
      <c r="O152" s="51"/>
      <c r="P152" s="51"/>
      <c r="Q152" s="51"/>
      <c r="R152" s="51"/>
      <c r="S152" s="51"/>
      <c r="T152" s="51"/>
    </row>
    <row r="153" spans="2:20" x14ac:dyDescent="0.25">
      <c r="B153" s="51"/>
      <c r="C153" s="51"/>
      <c r="D153" s="51"/>
      <c r="E153" s="51"/>
      <c r="F153" s="51"/>
      <c r="G153" s="51"/>
      <c r="H153" s="51"/>
      <c r="I153" s="51"/>
      <c r="J153" s="51"/>
      <c r="K153" s="51"/>
      <c r="L153" s="51"/>
      <c r="M153" s="51"/>
      <c r="N153" s="51"/>
      <c r="O153" s="51"/>
      <c r="P153" s="51"/>
      <c r="Q153" s="51"/>
      <c r="R153" s="51"/>
      <c r="S153" s="51"/>
      <c r="T153" s="51"/>
    </row>
    <row r="154" spans="2:20" x14ac:dyDescent="0.25">
      <c r="B154" s="51"/>
      <c r="C154" s="51"/>
      <c r="D154" s="51"/>
      <c r="E154" s="51"/>
      <c r="F154" s="51"/>
      <c r="G154" s="51"/>
      <c r="H154" s="51"/>
      <c r="I154" s="51"/>
      <c r="J154" s="51"/>
      <c r="K154" s="51"/>
      <c r="L154" s="51"/>
      <c r="M154" s="51"/>
      <c r="N154" s="51"/>
      <c r="O154" s="51"/>
      <c r="P154" s="51"/>
      <c r="Q154" s="51"/>
      <c r="R154" s="51"/>
      <c r="S154" s="51"/>
      <c r="T154" s="51"/>
    </row>
    <row r="155" spans="2:20" x14ac:dyDescent="0.25">
      <c r="B155" s="51"/>
      <c r="C155" s="51"/>
      <c r="D155" s="51"/>
      <c r="E155" s="51"/>
      <c r="F155" s="51"/>
      <c r="G155" s="51"/>
      <c r="H155" s="51"/>
      <c r="I155" s="51"/>
      <c r="J155" s="51"/>
      <c r="K155" s="51"/>
      <c r="L155" s="51"/>
      <c r="M155" s="51"/>
      <c r="N155" s="51"/>
      <c r="O155" s="51"/>
      <c r="P155" s="51"/>
      <c r="Q155" s="51"/>
      <c r="R155" s="51"/>
      <c r="S155" s="51"/>
      <c r="T155" s="51"/>
    </row>
    <row r="156" spans="2:20" x14ac:dyDescent="0.25">
      <c r="B156" s="51"/>
      <c r="C156" s="51"/>
      <c r="D156" s="51"/>
      <c r="E156" s="51"/>
      <c r="F156" s="51"/>
      <c r="G156" s="51"/>
      <c r="H156" s="51"/>
      <c r="I156" s="51"/>
      <c r="J156" s="51"/>
      <c r="K156" s="51"/>
      <c r="L156" s="51"/>
      <c r="M156" s="51"/>
      <c r="N156" s="51"/>
      <c r="O156" s="51"/>
      <c r="P156" s="51"/>
      <c r="Q156" s="51"/>
      <c r="R156" s="51"/>
      <c r="S156" s="51"/>
      <c r="T156" s="51"/>
    </row>
    <row r="157" spans="2:20" x14ac:dyDescent="0.25">
      <c r="B157" s="51"/>
      <c r="C157" s="51"/>
      <c r="D157" s="51"/>
      <c r="E157" s="51"/>
      <c r="F157" s="51"/>
      <c r="G157" s="51"/>
      <c r="H157" s="51"/>
      <c r="I157" s="51"/>
      <c r="J157" s="51"/>
      <c r="K157" s="51"/>
      <c r="L157" s="51"/>
      <c r="M157" s="51"/>
      <c r="N157" s="51"/>
      <c r="O157" s="51"/>
      <c r="P157" s="51"/>
      <c r="Q157" s="51"/>
      <c r="R157" s="51"/>
      <c r="S157" s="51"/>
      <c r="T157" s="51"/>
    </row>
    <row r="158" spans="2:20" x14ac:dyDescent="0.25">
      <c r="B158" s="51"/>
      <c r="C158" s="51"/>
      <c r="D158" s="51"/>
      <c r="E158" s="51"/>
      <c r="F158" s="51"/>
      <c r="G158" s="51"/>
      <c r="H158" s="51"/>
      <c r="I158" s="51"/>
      <c r="J158" s="51"/>
      <c r="K158" s="51"/>
      <c r="L158" s="51"/>
      <c r="M158" s="51"/>
      <c r="N158" s="51"/>
      <c r="O158" s="51"/>
      <c r="P158" s="51"/>
      <c r="Q158" s="51"/>
      <c r="R158" s="51"/>
      <c r="S158" s="51"/>
      <c r="T158" s="51"/>
    </row>
    <row r="159" spans="2:20" x14ac:dyDescent="0.25">
      <c r="B159" s="51"/>
      <c r="C159" s="51"/>
      <c r="D159" s="51"/>
      <c r="E159" s="51"/>
      <c r="F159" s="51"/>
      <c r="G159" s="51"/>
      <c r="H159" s="51"/>
      <c r="I159" s="51"/>
      <c r="J159" s="51"/>
      <c r="K159" s="51"/>
      <c r="L159" s="51"/>
      <c r="M159" s="51"/>
      <c r="N159" s="51"/>
      <c r="O159" s="51"/>
      <c r="P159" s="51"/>
      <c r="Q159" s="51"/>
      <c r="R159" s="51"/>
      <c r="S159" s="51"/>
      <c r="T159" s="51"/>
    </row>
    <row r="160" spans="2:20" x14ac:dyDescent="0.25">
      <c r="B160" s="51"/>
      <c r="C160" s="51"/>
      <c r="D160" s="51"/>
      <c r="E160" s="51"/>
      <c r="F160" s="51"/>
      <c r="G160" s="51"/>
      <c r="H160" s="51"/>
      <c r="I160" s="51"/>
      <c r="J160" s="51"/>
      <c r="K160" s="51"/>
      <c r="L160" s="51"/>
      <c r="M160" s="51"/>
      <c r="N160" s="51"/>
      <c r="O160" s="51"/>
      <c r="P160" s="51"/>
      <c r="Q160" s="51"/>
      <c r="R160" s="51"/>
      <c r="S160" s="51"/>
      <c r="T160" s="51"/>
    </row>
    <row r="161" spans="2:20" x14ac:dyDescent="0.25">
      <c r="B161" s="51"/>
      <c r="C161" s="51"/>
      <c r="D161" s="51"/>
      <c r="E161" s="51"/>
      <c r="F161" s="51"/>
      <c r="G161" s="51"/>
      <c r="H161" s="51"/>
      <c r="I161" s="51"/>
      <c r="J161" s="51"/>
      <c r="K161" s="51"/>
      <c r="L161" s="51"/>
      <c r="M161" s="51"/>
      <c r="N161" s="51"/>
      <c r="O161" s="51"/>
      <c r="P161" s="51"/>
      <c r="Q161" s="51"/>
      <c r="R161" s="51"/>
      <c r="S161" s="51"/>
      <c r="T161" s="51"/>
    </row>
    <row r="162" spans="2:20" x14ac:dyDescent="0.25">
      <c r="B162" s="51"/>
      <c r="C162" s="51"/>
      <c r="D162" s="51"/>
      <c r="E162" s="51"/>
      <c r="F162" s="51"/>
      <c r="G162" s="51"/>
      <c r="H162" s="51"/>
      <c r="I162" s="51"/>
      <c r="J162" s="51"/>
      <c r="K162" s="51"/>
      <c r="L162" s="51"/>
      <c r="M162" s="51"/>
      <c r="N162" s="51"/>
      <c r="O162" s="51"/>
      <c r="P162" s="51"/>
      <c r="Q162" s="51"/>
      <c r="R162" s="51"/>
      <c r="S162" s="51"/>
      <c r="T162" s="51"/>
    </row>
    <row r="163" spans="2:20" x14ac:dyDescent="0.25">
      <c r="B163" s="51"/>
      <c r="C163" s="51"/>
      <c r="D163" s="51"/>
      <c r="E163" s="51"/>
      <c r="F163" s="51"/>
      <c r="G163" s="51"/>
      <c r="H163" s="51"/>
      <c r="I163" s="51"/>
      <c r="J163" s="51"/>
      <c r="K163" s="51"/>
      <c r="L163" s="51"/>
      <c r="M163" s="51"/>
      <c r="N163" s="51"/>
      <c r="O163" s="51"/>
      <c r="P163" s="51"/>
      <c r="Q163" s="51"/>
      <c r="R163" s="51"/>
      <c r="S163" s="51"/>
      <c r="T163" s="51"/>
    </row>
    <row r="164" spans="2:20" x14ac:dyDescent="0.25">
      <c r="B164" s="51"/>
      <c r="C164" s="51"/>
      <c r="D164" s="51"/>
      <c r="E164" s="51"/>
      <c r="F164" s="51"/>
      <c r="G164" s="51"/>
      <c r="H164" s="51"/>
      <c r="I164" s="51"/>
      <c r="J164" s="51"/>
      <c r="K164" s="51"/>
      <c r="L164" s="51"/>
      <c r="M164" s="51"/>
      <c r="N164" s="51"/>
      <c r="O164" s="51"/>
      <c r="P164" s="51"/>
      <c r="Q164" s="51"/>
      <c r="R164" s="51"/>
      <c r="S164" s="51"/>
      <c r="T164" s="51"/>
    </row>
    <row r="165" spans="2:20" x14ac:dyDescent="0.25">
      <c r="B165" s="51"/>
      <c r="C165" s="51"/>
      <c r="D165" s="51"/>
      <c r="E165" s="51"/>
      <c r="F165" s="51"/>
      <c r="G165" s="51"/>
      <c r="H165" s="51"/>
      <c r="I165" s="51"/>
      <c r="J165" s="51"/>
      <c r="K165" s="51"/>
      <c r="L165" s="51"/>
      <c r="M165" s="51"/>
      <c r="N165" s="51"/>
      <c r="O165" s="51"/>
      <c r="P165" s="51"/>
      <c r="Q165" s="51"/>
      <c r="R165" s="51"/>
      <c r="S165" s="51"/>
      <c r="T165" s="51"/>
    </row>
    <row r="166" spans="2:20" x14ac:dyDescent="0.25">
      <c r="B166" s="51"/>
      <c r="C166" s="51"/>
      <c r="D166" s="51"/>
      <c r="E166" s="51"/>
      <c r="F166" s="51"/>
      <c r="G166" s="51"/>
      <c r="H166" s="51"/>
      <c r="I166" s="51"/>
      <c r="J166" s="51"/>
      <c r="K166" s="51"/>
      <c r="L166" s="51"/>
      <c r="M166" s="51"/>
      <c r="N166" s="51"/>
      <c r="O166" s="51"/>
      <c r="P166" s="51"/>
      <c r="Q166" s="51"/>
      <c r="R166" s="51"/>
      <c r="S166" s="51"/>
      <c r="T166" s="51"/>
    </row>
    <row r="167" spans="2:20" x14ac:dyDescent="0.25">
      <c r="B167" s="51"/>
      <c r="C167" s="51"/>
      <c r="D167" s="51"/>
      <c r="E167" s="51"/>
      <c r="F167" s="51"/>
      <c r="G167" s="51"/>
      <c r="H167" s="51"/>
      <c r="I167" s="51"/>
      <c r="J167" s="51"/>
      <c r="K167" s="51"/>
      <c r="L167" s="51"/>
      <c r="M167" s="51"/>
      <c r="N167" s="51"/>
      <c r="O167" s="51"/>
      <c r="P167" s="51"/>
      <c r="Q167" s="51"/>
      <c r="R167" s="51"/>
      <c r="S167" s="51"/>
      <c r="T167" s="51"/>
    </row>
    <row r="168" spans="2:20" x14ac:dyDescent="0.25">
      <c r="B168" s="51"/>
      <c r="C168" s="51"/>
      <c r="D168" s="51"/>
      <c r="E168" s="51"/>
      <c r="F168" s="51"/>
      <c r="G168" s="51"/>
      <c r="H168" s="51"/>
      <c r="I168" s="51"/>
      <c r="J168" s="51"/>
      <c r="K168" s="51"/>
      <c r="L168" s="51"/>
      <c r="M168" s="51"/>
      <c r="N168" s="51"/>
      <c r="O168" s="51"/>
      <c r="P168" s="51"/>
      <c r="Q168" s="51"/>
      <c r="R168" s="51"/>
      <c r="S168" s="51"/>
      <c r="T168" s="51"/>
    </row>
    <row r="169" spans="2:20" x14ac:dyDescent="0.25">
      <c r="B169" s="51"/>
      <c r="C169" s="51"/>
      <c r="D169" s="51"/>
      <c r="E169" s="51"/>
      <c r="F169" s="51"/>
      <c r="G169" s="51"/>
      <c r="H169" s="51"/>
      <c r="I169" s="51"/>
      <c r="J169" s="51"/>
      <c r="K169" s="51"/>
      <c r="L169" s="51"/>
      <c r="M169" s="51"/>
      <c r="N169" s="51"/>
      <c r="O169" s="51"/>
      <c r="P169" s="51"/>
      <c r="Q169" s="51"/>
      <c r="R169" s="51"/>
      <c r="S169" s="51"/>
      <c r="T169" s="51"/>
    </row>
    <row r="170" spans="2:20" x14ac:dyDescent="0.25">
      <c r="B170" s="51"/>
      <c r="C170" s="51"/>
      <c r="D170" s="51"/>
      <c r="E170" s="51"/>
      <c r="F170" s="51"/>
      <c r="G170" s="51"/>
      <c r="H170" s="51"/>
      <c r="I170" s="51"/>
      <c r="J170" s="51"/>
      <c r="K170" s="51"/>
      <c r="L170" s="51"/>
      <c r="M170" s="51"/>
      <c r="N170" s="51"/>
      <c r="O170" s="51"/>
      <c r="P170" s="51"/>
      <c r="Q170" s="51"/>
      <c r="R170" s="51"/>
      <c r="S170" s="51"/>
      <c r="T170" s="51"/>
    </row>
    <row r="171" spans="2:20" ht="15.75" customHeight="1" x14ac:dyDescent="0.3">
      <c r="B171" s="93" t="s">
        <v>314</v>
      </c>
    </row>
    <row r="172" spans="2:20" ht="15.75" customHeight="1" x14ac:dyDescent="0.3">
      <c r="B172" s="48" t="s">
        <v>56</v>
      </c>
    </row>
  </sheetData>
  <sheetProtection selectLockedCells="1" selectUnlockedCells="1"/>
  <mergeCells count="16">
    <mergeCell ref="B23:B25"/>
    <mergeCell ref="B114:S114"/>
    <mergeCell ref="B144:S144"/>
    <mergeCell ref="B3:S3"/>
    <mergeCell ref="B4:S4"/>
    <mergeCell ref="B5:N5"/>
    <mergeCell ref="B7:S7"/>
    <mergeCell ref="B30:S30"/>
    <mergeCell ref="B8:C8"/>
    <mergeCell ref="B9:C9"/>
    <mergeCell ref="B53:S53"/>
    <mergeCell ref="B84:S84"/>
    <mergeCell ref="B28:F28"/>
    <mergeCell ref="B10:B15"/>
    <mergeCell ref="B16:B19"/>
    <mergeCell ref="B20:B22"/>
  </mergeCells>
  <conditionalFormatting sqref="D63:U63">
    <cfRule type="cellIs" dxfId="16" priority="1" operator="notEqual">
      <formula>0</formula>
    </cfRule>
  </conditionalFormatting>
  <conditionalFormatting sqref="H32">
    <cfRule type="cellIs" dxfId="15" priority="4" operator="notEqual">
      <formula>0</formula>
    </cfRule>
  </conditionalFormatting>
  <hyperlinks>
    <hyperlink ref="B6" location="Indice!A1" display="Índice"/>
    <hyperlink ref="T6" location="'3.1.2_EROG PRIV NA'!A1" display="Siguiente"/>
    <hyperlink ref="S6" location="'2.5_FINANC_PCC'!A1" display="Anterior"/>
  </hyperlinks>
  <pageMargins left="0.25" right="0.25" top="0.75" bottom="0.75" header="0.3" footer="0.3"/>
  <pageSetup paperSize="9" scale="93" orientation="portrait" horizontalDpi="4294967293"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70"/>
  <sheetViews>
    <sheetView showGridLines="0" showZeros="0" zoomScale="60" zoomScaleNormal="60" zoomScaleSheetLayoutView="100" workbookViewId="0">
      <pane ySplit="6" topLeftCell="A7" activePane="bottomLeft" state="frozen"/>
      <selection pane="bottomLeft"/>
    </sheetView>
  </sheetViews>
  <sheetFormatPr baseColWidth="10" defaultRowHeight="15" x14ac:dyDescent="0.25"/>
  <cols>
    <col min="1" max="1" width="2" customWidth="1"/>
    <col min="2" max="2" width="26.7109375" customWidth="1"/>
    <col min="3" max="3" width="44.7109375" customWidth="1"/>
    <col min="4" max="20" width="14.85546875" customWidth="1"/>
    <col min="21" max="21" width="15.28515625" customWidth="1"/>
    <col min="22" max="250" width="11.42578125" customWidth="1"/>
    <col min="251" max="251" width="2.7109375" customWidth="1"/>
    <col min="252" max="252" width="5.5703125" customWidth="1"/>
    <col min="253" max="253" width="14.5703125" customWidth="1"/>
    <col min="254" max="254" width="11.85546875" customWidth="1"/>
    <col min="255" max="257" width="15.7109375" customWidth="1"/>
  </cols>
  <sheetData>
    <row r="1" spans="2:22" ht="84.75" customHeight="1" x14ac:dyDescent="0.25"/>
    <row r="2" spans="2:22" ht="31.9" customHeight="1" x14ac:dyDescent="0.25"/>
    <row r="3" spans="2:22" ht="26.45" customHeight="1" x14ac:dyDescent="0.25">
      <c r="B3" s="472" t="s">
        <v>96</v>
      </c>
      <c r="C3" s="472"/>
      <c r="D3" s="472"/>
      <c r="E3" s="472"/>
      <c r="F3" s="472"/>
      <c r="G3" s="472"/>
      <c r="H3" s="472"/>
      <c r="I3" s="472"/>
      <c r="J3" s="472"/>
      <c r="K3" s="472"/>
      <c r="L3" s="472"/>
      <c r="M3" s="472"/>
      <c r="N3" s="472"/>
      <c r="O3" s="472"/>
      <c r="P3" s="472"/>
      <c r="Q3" s="472"/>
      <c r="R3" s="472"/>
      <c r="S3" s="472"/>
    </row>
    <row r="4" spans="2:22" ht="41.25" customHeight="1" x14ac:dyDescent="0.25">
      <c r="B4" s="469" t="s">
        <v>338</v>
      </c>
      <c r="C4" s="469"/>
      <c r="D4" s="469"/>
      <c r="E4" s="469"/>
      <c r="F4" s="469"/>
      <c r="G4" s="469"/>
      <c r="H4" s="469"/>
      <c r="I4" s="469"/>
      <c r="J4" s="469"/>
      <c r="K4" s="469"/>
      <c r="L4" s="469"/>
      <c r="M4" s="469"/>
      <c r="N4" s="469"/>
      <c r="O4" s="469"/>
      <c r="P4" s="469"/>
      <c r="Q4" s="469"/>
      <c r="R4" s="469"/>
      <c r="S4" s="469"/>
    </row>
    <row r="5" spans="2:22" ht="3.6" customHeight="1" x14ac:dyDescent="0.25">
      <c r="B5" s="468"/>
      <c r="C5" s="468"/>
      <c r="D5" s="468"/>
      <c r="E5" s="468"/>
      <c r="F5" s="468"/>
      <c r="G5" s="468"/>
      <c r="H5" s="468"/>
      <c r="I5" s="468"/>
      <c r="J5" s="468"/>
      <c r="K5" s="468"/>
      <c r="L5" s="468"/>
      <c r="M5" s="468"/>
      <c r="N5" s="468"/>
    </row>
    <row r="6" spans="2:22" ht="23.25" customHeight="1" x14ac:dyDescent="0.25">
      <c r="B6" s="62" t="s">
        <v>38</v>
      </c>
      <c r="C6" s="62"/>
      <c r="D6" s="63"/>
      <c r="E6" s="63"/>
      <c r="F6" s="63"/>
      <c r="G6" s="63"/>
      <c r="H6" s="63"/>
      <c r="I6" s="63"/>
      <c r="J6" s="63"/>
      <c r="K6" s="63"/>
      <c r="L6" s="63"/>
      <c r="M6" s="63"/>
      <c r="N6" s="63"/>
      <c r="O6" s="63"/>
      <c r="P6" s="63"/>
      <c r="S6" s="289" t="s">
        <v>74</v>
      </c>
      <c r="T6" s="289" t="s">
        <v>75</v>
      </c>
    </row>
    <row r="7" spans="2:22" ht="21.6" customHeight="1" x14ac:dyDescent="0.25">
      <c r="B7" s="470" t="s">
        <v>52</v>
      </c>
      <c r="C7" s="470"/>
      <c r="D7" s="470"/>
      <c r="E7" s="470"/>
      <c r="F7" s="470"/>
      <c r="G7" s="470"/>
      <c r="H7" s="470"/>
      <c r="I7" s="470"/>
      <c r="J7" s="470"/>
      <c r="K7" s="470"/>
      <c r="L7" s="470"/>
      <c r="M7" s="470"/>
      <c r="N7" s="470"/>
      <c r="O7" s="470"/>
      <c r="P7" s="470"/>
      <c r="Q7" s="470"/>
      <c r="R7" s="470"/>
      <c r="S7" s="470"/>
    </row>
    <row r="8" spans="2:22" ht="33" customHeight="1" x14ac:dyDescent="0.25">
      <c r="B8" s="486" t="s">
        <v>40</v>
      </c>
      <c r="C8" s="487"/>
      <c r="D8" s="28">
        <v>2007</v>
      </c>
      <c r="E8" s="28">
        <v>2008</v>
      </c>
      <c r="F8" s="28">
        <v>2009</v>
      </c>
      <c r="G8" s="28">
        <v>2010</v>
      </c>
      <c r="H8" s="28">
        <v>2011</v>
      </c>
      <c r="I8" s="28">
        <v>2012</v>
      </c>
      <c r="J8" s="28">
        <v>2013</v>
      </c>
      <c r="K8" s="28">
        <v>2014</v>
      </c>
      <c r="L8" s="28">
        <v>2015</v>
      </c>
      <c r="M8" s="28">
        <v>2016</v>
      </c>
      <c r="N8" s="28">
        <v>2017</v>
      </c>
      <c r="O8" s="28">
        <v>2018</v>
      </c>
      <c r="P8" s="28">
        <v>2019</v>
      </c>
      <c r="Q8" s="28">
        <v>2020</v>
      </c>
      <c r="R8" s="28">
        <v>2021</v>
      </c>
      <c r="S8" s="28">
        <v>2022</v>
      </c>
      <c r="T8" s="28">
        <v>2023</v>
      </c>
      <c r="U8" s="28">
        <v>2024</v>
      </c>
    </row>
    <row r="9" spans="2:22" ht="33" customHeight="1" x14ac:dyDescent="0.25">
      <c r="B9" s="490" t="s">
        <v>484</v>
      </c>
      <c r="C9" s="488"/>
      <c r="D9" s="46">
        <v>668698</v>
      </c>
      <c r="E9" s="46">
        <v>817636</v>
      </c>
      <c r="F9" s="46">
        <v>1006957</v>
      </c>
      <c r="G9" s="46">
        <v>1195784</v>
      </c>
      <c r="H9" s="46">
        <v>1390776</v>
      </c>
      <c r="I9" s="46">
        <v>1579780</v>
      </c>
      <c r="J9" s="46">
        <v>1768824</v>
      </c>
      <c r="K9" s="46">
        <v>1936679</v>
      </c>
      <c r="L9" s="46">
        <v>2150765</v>
      </c>
      <c r="M9" s="46">
        <v>1985598</v>
      </c>
      <c r="N9" s="46">
        <v>1908615</v>
      </c>
      <c r="O9" s="46">
        <v>1978180</v>
      </c>
      <c r="P9" s="46">
        <v>2232941</v>
      </c>
      <c r="Q9" s="46">
        <v>2220357</v>
      </c>
      <c r="R9" s="46">
        <v>2540331</v>
      </c>
      <c r="S9" s="46">
        <v>2597296</v>
      </c>
      <c r="T9" s="46">
        <v>2881316</v>
      </c>
      <c r="U9" s="46">
        <v>3059093</v>
      </c>
    </row>
    <row r="10" spans="2:22" ht="33" customHeight="1" x14ac:dyDescent="0.25">
      <c r="B10" s="491" t="s">
        <v>463</v>
      </c>
      <c r="C10" s="285" t="s">
        <v>464</v>
      </c>
      <c r="D10" s="67">
        <v>14607</v>
      </c>
      <c r="E10" s="67">
        <v>18493</v>
      </c>
      <c r="F10" s="67">
        <v>21113</v>
      </c>
      <c r="G10" s="67">
        <v>26992</v>
      </c>
      <c r="H10" s="67">
        <v>32051</v>
      </c>
      <c r="I10" s="67">
        <v>40662</v>
      </c>
      <c r="J10" s="67">
        <v>45052</v>
      </c>
      <c r="K10" s="67">
        <v>45906</v>
      </c>
      <c r="L10" s="67">
        <v>53980</v>
      </c>
      <c r="M10" s="67">
        <v>47437</v>
      </c>
      <c r="N10" s="67">
        <v>50235</v>
      </c>
      <c r="O10" s="67">
        <v>59806</v>
      </c>
      <c r="P10" s="67">
        <v>67531</v>
      </c>
      <c r="Q10" s="67">
        <v>19400</v>
      </c>
      <c r="R10" s="67">
        <v>15695</v>
      </c>
      <c r="S10" s="67">
        <v>23968</v>
      </c>
      <c r="T10" s="67">
        <v>20919</v>
      </c>
      <c r="U10" s="67">
        <v>18176</v>
      </c>
      <c r="V10" s="262"/>
    </row>
    <row r="11" spans="2:22" ht="33" customHeight="1" x14ac:dyDescent="0.25">
      <c r="B11" s="492" t="s">
        <v>463</v>
      </c>
      <c r="C11" s="285" t="s">
        <v>465</v>
      </c>
      <c r="D11" s="67">
        <v>74304</v>
      </c>
      <c r="E11" s="67">
        <v>85138</v>
      </c>
      <c r="F11" s="67">
        <v>96632</v>
      </c>
      <c r="G11" s="67">
        <v>80111</v>
      </c>
      <c r="H11" s="67">
        <v>106302</v>
      </c>
      <c r="I11" s="67">
        <v>122910</v>
      </c>
      <c r="J11" s="67">
        <v>90449</v>
      </c>
      <c r="K11" s="67">
        <v>83898</v>
      </c>
      <c r="L11" s="67">
        <v>109814</v>
      </c>
      <c r="M11" s="67">
        <v>98951</v>
      </c>
      <c r="N11" s="67">
        <v>83627</v>
      </c>
      <c r="O11" s="67">
        <v>88683</v>
      </c>
      <c r="P11" s="67">
        <v>90509</v>
      </c>
      <c r="Q11" s="67">
        <v>91719</v>
      </c>
      <c r="R11" s="67">
        <v>108936</v>
      </c>
      <c r="S11" s="67">
        <v>122103</v>
      </c>
      <c r="T11" s="67">
        <v>118585</v>
      </c>
      <c r="U11" s="67">
        <v>109008</v>
      </c>
    </row>
    <row r="12" spans="2:22" ht="33" customHeight="1" x14ac:dyDescent="0.25">
      <c r="B12" s="492" t="s">
        <v>463</v>
      </c>
      <c r="C12" s="285" t="s">
        <v>466</v>
      </c>
      <c r="D12" s="67">
        <v>1044</v>
      </c>
      <c r="E12" s="67">
        <v>1349</v>
      </c>
      <c r="F12" s="67">
        <v>1764</v>
      </c>
      <c r="G12" s="67">
        <v>2027</v>
      </c>
      <c r="H12" s="67">
        <v>2219</v>
      </c>
      <c r="I12" s="67">
        <v>2239</v>
      </c>
      <c r="J12" s="67">
        <v>2685</v>
      </c>
      <c r="K12" s="67">
        <v>3298</v>
      </c>
      <c r="L12" s="67">
        <v>5101</v>
      </c>
      <c r="M12" s="67">
        <v>3208</v>
      </c>
      <c r="N12" s="67">
        <v>2831</v>
      </c>
      <c r="O12" s="67">
        <v>1811</v>
      </c>
      <c r="P12" s="67">
        <v>1692</v>
      </c>
      <c r="Q12" s="67">
        <v>3605</v>
      </c>
      <c r="R12" s="67">
        <v>3971</v>
      </c>
      <c r="S12" s="67">
        <v>4183</v>
      </c>
      <c r="T12" s="67">
        <v>5552</v>
      </c>
      <c r="U12" s="67">
        <v>5118</v>
      </c>
    </row>
    <row r="13" spans="2:22" ht="33" customHeight="1" x14ac:dyDescent="0.25">
      <c r="B13" s="492" t="s">
        <v>463</v>
      </c>
      <c r="C13" s="285" t="s">
        <v>467</v>
      </c>
      <c r="D13" s="67">
        <v>830</v>
      </c>
      <c r="E13" s="67">
        <v>1075</v>
      </c>
      <c r="F13" s="67">
        <v>1417</v>
      </c>
      <c r="G13" s="67">
        <v>1615</v>
      </c>
      <c r="H13" s="67">
        <v>1763</v>
      </c>
      <c r="I13" s="67">
        <v>1743</v>
      </c>
      <c r="J13" s="67">
        <v>2109</v>
      </c>
      <c r="K13" s="67">
        <v>2625</v>
      </c>
      <c r="L13" s="67">
        <v>4128</v>
      </c>
      <c r="M13" s="67">
        <v>2541</v>
      </c>
      <c r="N13" s="67">
        <v>2209</v>
      </c>
      <c r="O13" s="67">
        <v>1562</v>
      </c>
      <c r="P13" s="67">
        <v>1185</v>
      </c>
      <c r="Q13" s="67">
        <v>1083</v>
      </c>
      <c r="R13" s="67">
        <v>1281</v>
      </c>
      <c r="S13" s="67">
        <v>1363</v>
      </c>
      <c r="T13" s="67">
        <v>2689</v>
      </c>
      <c r="U13" s="67">
        <v>2474</v>
      </c>
    </row>
    <row r="14" spans="2:22" ht="33" customHeight="1" x14ac:dyDescent="0.25">
      <c r="B14" s="493" t="s">
        <v>463</v>
      </c>
      <c r="C14" s="285" t="s">
        <v>469</v>
      </c>
      <c r="D14" s="67">
        <v>63739</v>
      </c>
      <c r="E14" s="67">
        <v>80456</v>
      </c>
      <c r="F14" s="67">
        <v>91956</v>
      </c>
      <c r="G14" s="67">
        <v>104390</v>
      </c>
      <c r="H14" s="67">
        <v>119035</v>
      </c>
      <c r="I14" s="67">
        <v>146088</v>
      </c>
      <c r="J14" s="67">
        <v>154492</v>
      </c>
      <c r="K14" s="67">
        <v>167867</v>
      </c>
      <c r="L14" s="67">
        <v>189220</v>
      </c>
      <c r="M14" s="67">
        <v>211101</v>
      </c>
      <c r="N14" s="67">
        <v>224562</v>
      </c>
      <c r="O14" s="67">
        <v>142813</v>
      </c>
      <c r="P14" s="67">
        <v>164466</v>
      </c>
      <c r="Q14" s="67">
        <v>140726</v>
      </c>
      <c r="R14" s="67">
        <v>155107</v>
      </c>
      <c r="S14" s="67">
        <v>154805</v>
      </c>
      <c r="T14" s="67">
        <v>155424</v>
      </c>
      <c r="U14" s="67">
        <v>157740</v>
      </c>
    </row>
    <row r="15" spans="2:22" ht="33" customHeight="1" x14ac:dyDescent="0.25">
      <c r="B15" s="489" t="s">
        <v>470</v>
      </c>
      <c r="C15" s="285" t="s">
        <v>485</v>
      </c>
      <c r="D15" s="67">
        <v>45694</v>
      </c>
      <c r="E15" s="67">
        <v>50686</v>
      </c>
      <c r="F15" s="67">
        <v>56808</v>
      </c>
      <c r="G15" s="67">
        <v>46558</v>
      </c>
      <c r="H15" s="67">
        <v>60418</v>
      </c>
      <c r="I15" s="67">
        <v>66978</v>
      </c>
      <c r="J15" s="67">
        <v>55574</v>
      </c>
      <c r="K15" s="67">
        <v>59212</v>
      </c>
      <c r="L15" s="67">
        <v>61999</v>
      </c>
      <c r="M15" s="67">
        <v>71907</v>
      </c>
      <c r="N15" s="67">
        <v>60302</v>
      </c>
      <c r="O15" s="67">
        <v>69597</v>
      </c>
      <c r="P15" s="67">
        <v>75789</v>
      </c>
      <c r="Q15" s="67">
        <v>83351</v>
      </c>
      <c r="R15" s="67">
        <v>107086</v>
      </c>
      <c r="S15" s="67">
        <v>112428</v>
      </c>
      <c r="T15" s="67">
        <v>118176</v>
      </c>
      <c r="U15" s="67">
        <v>102880</v>
      </c>
    </row>
    <row r="16" spans="2:22" ht="33" customHeight="1" x14ac:dyDescent="0.25">
      <c r="B16" s="489" t="s">
        <v>470</v>
      </c>
      <c r="C16" s="285" t="s">
        <v>471</v>
      </c>
      <c r="D16" s="67">
        <v>32215</v>
      </c>
      <c r="E16" s="67">
        <v>40844</v>
      </c>
      <c r="F16" s="67">
        <v>47105</v>
      </c>
      <c r="G16" s="67">
        <v>59727</v>
      </c>
      <c r="H16" s="67">
        <v>70531</v>
      </c>
      <c r="I16" s="67">
        <v>88253</v>
      </c>
      <c r="J16" s="67">
        <v>98222</v>
      </c>
      <c r="K16" s="67">
        <v>101288</v>
      </c>
      <c r="L16" s="67">
        <v>149555</v>
      </c>
      <c r="M16" s="67">
        <v>125766</v>
      </c>
      <c r="N16" s="67">
        <v>125423</v>
      </c>
      <c r="O16" s="67">
        <v>129902</v>
      </c>
      <c r="P16" s="67">
        <v>142334</v>
      </c>
      <c r="Q16" s="67">
        <v>176821</v>
      </c>
      <c r="R16" s="67">
        <v>210217</v>
      </c>
      <c r="S16" s="67">
        <v>237068</v>
      </c>
      <c r="T16" s="67">
        <v>237119</v>
      </c>
      <c r="U16" s="67">
        <v>228128</v>
      </c>
    </row>
    <row r="17" spans="2:22" ht="33" customHeight="1" x14ac:dyDescent="0.25">
      <c r="B17" s="489" t="s">
        <v>470</v>
      </c>
      <c r="C17" s="285" t="s">
        <v>472</v>
      </c>
      <c r="D17" s="67">
        <v>10100</v>
      </c>
      <c r="E17" s="67">
        <v>12785</v>
      </c>
      <c r="F17" s="67">
        <v>14550</v>
      </c>
      <c r="G17" s="67">
        <v>18645</v>
      </c>
      <c r="H17" s="67">
        <v>22178</v>
      </c>
      <c r="I17" s="67">
        <v>28249</v>
      </c>
      <c r="J17" s="67">
        <v>31259</v>
      </c>
      <c r="K17" s="67">
        <v>31747</v>
      </c>
      <c r="L17" s="67">
        <v>47847</v>
      </c>
      <c r="M17" s="67">
        <v>39982</v>
      </c>
      <c r="N17" s="67">
        <v>39857</v>
      </c>
      <c r="O17" s="67">
        <v>42776</v>
      </c>
      <c r="P17" s="67">
        <v>54942</v>
      </c>
      <c r="Q17" s="67">
        <v>60533</v>
      </c>
      <c r="R17" s="67">
        <v>84630</v>
      </c>
      <c r="S17" s="67">
        <v>96257</v>
      </c>
      <c r="T17" s="67">
        <v>118561</v>
      </c>
      <c r="U17" s="67">
        <v>113738</v>
      </c>
    </row>
    <row r="18" spans="2:22" ht="33" customHeight="1" x14ac:dyDescent="0.25">
      <c r="B18" s="489" t="s">
        <v>470</v>
      </c>
      <c r="C18" s="285" t="s">
        <v>486</v>
      </c>
      <c r="D18" s="67">
        <v>567</v>
      </c>
      <c r="E18" s="67">
        <v>730</v>
      </c>
      <c r="F18" s="67">
        <v>915</v>
      </c>
      <c r="G18" s="67">
        <v>1087</v>
      </c>
      <c r="H18" s="67">
        <v>1220</v>
      </c>
      <c r="I18" s="67">
        <v>1330</v>
      </c>
      <c r="J18" s="67">
        <v>1553</v>
      </c>
      <c r="K18" s="67">
        <v>1792</v>
      </c>
      <c r="L18" s="67">
        <v>1933</v>
      </c>
      <c r="M18" s="67">
        <v>1571</v>
      </c>
      <c r="N18" s="67">
        <v>1364</v>
      </c>
      <c r="O18" s="67">
        <v>2464</v>
      </c>
      <c r="P18" s="67">
        <v>1375</v>
      </c>
      <c r="Q18" s="67">
        <v>925</v>
      </c>
      <c r="R18" s="67">
        <v>1729</v>
      </c>
      <c r="S18" s="67">
        <v>1002</v>
      </c>
      <c r="T18" s="67">
        <v>2351</v>
      </c>
      <c r="U18" s="67">
        <v>2347</v>
      </c>
    </row>
    <row r="19" spans="2:22" ht="33" customHeight="1" x14ac:dyDescent="0.25">
      <c r="B19" s="489" t="s">
        <v>470</v>
      </c>
      <c r="C19" s="285" t="s">
        <v>473</v>
      </c>
      <c r="D19" s="67">
        <v>19724</v>
      </c>
      <c r="E19" s="67">
        <v>23559</v>
      </c>
      <c r="F19" s="67">
        <v>32047</v>
      </c>
      <c r="G19" s="67">
        <v>42444</v>
      </c>
      <c r="H19" s="67">
        <v>48598</v>
      </c>
      <c r="I19" s="67">
        <v>54624</v>
      </c>
      <c r="J19" s="67">
        <v>65887</v>
      </c>
      <c r="K19" s="67">
        <v>73154</v>
      </c>
      <c r="L19" s="67">
        <v>66990</v>
      </c>
      <c r="M19" s="67">
        <v>76918</v>
      </c>
      <c r="N19" s="67">
        <v>73549</v>
      </c>
      <c r="O19" s="67">
        <v>89903</v>
      </c>
      <c r="P19" s="67">
        <v>92000</v>
      </c>
      <c r="Q19" s="67">
        <v>93254</v>
      </c>
      <c r="R19" s="67">
        <v>122611</v>
      </c>
      <c r="S19" s="67">
        <v>147459</v>
      </c>
      <c r="T19" s="67">
        <v>186075</v>
      </c>
      <c r="U19" s="67">
        <v>180270</v>
      </c>
    </row>
    <row r="20" spans="2:22" ht="33" customHeight="1" x14ac:dyDescent="0.25">
      <c r="B20" s="489" t="s">
        <v>470</v>
      </c>
      <c r="C20" s="285" t="s">
        <v>474</v>
      </c>
      <c r="D20" s="67">
        <v>68609</v>
      </c>
      <c r="E20" s="67">
        <v>81657</v>
      </c>
      <c r="F20" s="67">
        <v>111152</v>
      </c>
      <c r="G20" s="67">
        <v>148178</v>
      </c>
      <c r="H20" s="67">
        <v>170034</v>
      </c>
      <c r="I20" s="67">
        <v>192142</v>
      </c>
      <c r="J20" s="67">
        <v>231644</v>
      </c>
      <c r="K20" s="67">
        <v>255988</v>
      </c>
      <c r="L20" s="67">
        <v>294124</v>
      </c>
      <c r="M20" s="67">
        <v>236310</v>
      </c>
      <c r="N20" s="67">
        <v>205827</v>
      </c>
      <c r="O20" s="67">
        <v>180259</v>
      </c>
      <c r="P20" s="67">
        <v>191735</v>
      </c>
      <c r="Q20" s="67">
        <v>233702</v>
      </c>
      <c r="R20" s="67">
        <v>210849</v>
      </c>
      <c r="S20" s="67">
        <v>155895</v>
      </c>
      <c r="T20" s="67">
        <v>229386</v>
      </c>
      <c r="U20" s="67">
        <v>329780</v>
      </c>
      <c r="V20" s="262"/>
    </row>
    <row r="21" spans="2:22" ht="33" customHeight="1" x14ac:dyDescent="0.25">
      <c r="B21" s="489" t="s">
        <v>475</v>
      </c>
      <c r="C21" s="285" t="s">
        <v>476</v>
      </c>
      <c r="D21" s="67">
        <v>39243</v>
      </c>
      <c r="E21" s="67">
        <v>49745</v>
      </c>
      <c r="F21" s="67">
        <v>57253</v>
      </c>
      <c r="G21" s="67">
        <v>72715</v>
      </c>
      <c r="H21" s="67">
        <v>85957</v>
      </c>
      <c r="I21" s="67">
        <v>107854</v>
      </c>
      <c r="J21" s="67">
        <v>119934</v>
      </c>
      <c r="K21" s="67">
        <v>123384</v>
      </c>
      <c r="L21" s="67">
        <v>158503</v>
      </c>
      <c r="M21" s="67">
        <v>172145</v>
      </c>
      <c r="N21" s="67">
        <v>168860</v>
      </c>
      <c r="O21" s="67">
        <v>206912</v>
      </c>
      <c r="P21" s="67">
        <v>227771</v>
      </c>
      <c r="Q21" s="67">
        <v>230538</v>
      </c>
      <c r="R21" s="67">
        <v>257614</v>
      </c>
      <c r="S21" s="67">
        <v>307171</v>
      </c>
      <c r="T21" s="67">
        <v>357419</v>
      </c>
      <c r="U21" s="67">
        <v>416740</v>
      </c>
    </row>
    <row r="22" spans="2:22" ht="33" customHeight="1" x14ac:dyDescent="0.25">
      <c r="B22" s="489" t="s">
        <v>475</v>
      </c>
      <c r="C22" s="285" t="s">
        <v>477</v>
      </c>
      <c r="D22" s="67">
        <v>79755</v>
      </c>
      <c r="E22" s="67">
        <v>101213</v>
      </c>
      <c r="F22" s="67">
        <v>136382</v>
      </c>
      <c r="G22" s="67">
        <v>160626</v>
      </c>
      <c r="H22" s="67">
        <v>176279</v>
      </c>
      <c r="I22" s="67">
        <v>176854</v>
      </c>
      <c r="J22" s="67">
        <v>215859</v>
      </c>
      <c r="K22" s="67">
        <v>264281</v>
      </c>
      <c r="L22" s="67">
        <v>250703</v>
      </c>
      <c r="M22" s="67">
        <v>328124</v>
      </c>
      <c r="N22" s="67">
        <v>288063</v>
      </c>
      <c r="O22" s="67">
        <v>297082</v>
      </c>
      <c r="P22" s="67">
        <v>316536</v>
      </c>
      <c r="Q22" s="67">
        <v>330429</v>
      </c>
      <c r="R22" s="67">
        <v>346474</v>
      </c>
      <c r="S22" s="67">
        <v>331229</v>
      </c>
      <c r="T22" s="67">
        <v>356210</v>
      </c>
      <c r="U22" s="67">
        <v>446172</v>
      </c>
    </row>
    <row r="23" spans="2:22" ht="33" customHeight="1" x14ac:dyDescent="0.25">
      <c r="B23" s="489" t="s">
        <v>475</v>
      </c>
      <c r="C23" s="285" t="s">
        <v>478</v>
      </c>
      <c r="D23" s="67">
        <v>124427</v>
      </c>
      <c r="E23" s="67">
        <v>147976</v>
      </c>
      <c r="F23" s="67">
        <v>201447</v>
      </c>
      <c r="G23" s="67">
        <v>268943</v>
      </c>
      <c r="H23" s="67">
        <v>308767</v>
      </c>
      <c r="I23" s="67">
        <v>349322</v>
      </c>
      <c r="J23" s="67">
        <v>421091</v>
      </c>
      <c r="K23" s="67">
        <v>464870</v>
      </c>
      <c r="L23" s="67">
        <v>442160</v>
      </c>
      <c r="M23" s="67">
        <v>321981</v>
      </c>
      <c r="N23" s="67">
        <v>324048</v>
      </c>
      <c r="O23" s="67">
        <v>385287</v>
      </c>
      <c r="P23" s="67">
        <v>505100</v>
      </c>
      <c r="Q23" s="67">
        <v>380252</v>
      </c>
      <c r="R23" s="67">
        <v>496883</v>
      </c>
      <c r="S23" s="67">
        <v>448986</v>
      </c>
      <c r="T23" s="67">
        <v>531400</v>
      </c>
      <c r="U23" s="67">
        <v>518898</v>
      </c>
    </row>
    <row r="24" spans="2:22" ht="33" customHeight="1" x14ac:dyDescent="0.25">
      <c r="B24" s="489" t="s">
        <v>487</v>
      </c>
      <c r="C24" s="285" t="s">
        <v>488</v>
      </c>
      <c r="D24" s="67">
        <v>46900</v>
      </c>
      <c r="E24" s="67">
        <v>63372</v>
      </c>
      <c r="F24" s="67">
        <v>75280</v>
      </c>
      <c r="G24" s="67">
        <v>92979</v>
      </c>
      <c r="H24" s="67">
        <v>104825</v>
      </c>
      <c r="I24" s="67">
        <v>128119</v>
      </c>
      <c r="J24" s="67">
        <v>150497</v>
      </c>
      <c r="K24" s="67">
        <v>162060</v>
      </c>
      <c r="L24" s="67">
        <v>146651</v>
      </c>
      <c r="M24" s="67">
        <v>136220</v>
      </c>
      <c r="N24" s="67">
        <v>142291</v>
      </c>
      <c r="O24" s="67">
        <v>158525</v>
      </c>
      <c r="P24" s="67">
        <v>169306</v>
      </c>
      <c r="Q24" s="67">
        <v>234456</v>
      </c>
      <c r="R24" s="67">
        <v>287076</v>
      </c>
      <c r="S24" s="67">
        <v>280769</v>
      </c>
      <c r="T24" s="67">
        <v>276093</v>
      </c>
      <c r="U24" s="67">
        <v>263357</v>
      </c>
    </row>
    <row r="25" spans="2:22" ht="33" customHeight="1" x14ac:dyDescent="0.25">
      <c r="B25" s="489" t="s">
        <v>487</v>
      </c>
      <c r="C25" s="286" t="s">
        <v>489</v>
      </c>
      <c r="D25" s="67">
        <v>12596</v>
      </c>
      <c r="E25" s="67">
        <v>14253</v>
      </c>
      <c r="F25" s="67">
        <v>20085</v>
      </c>
      <c r="G25" s="67">
        <v>20633</v>
      </c>
      <c r="H25" s="67">
        <v>28425</v>
      </c>
      <c r="I25" s="67">
        <v>20830</v>
      </c>
      <c r="J25" s="67">
        <v>30832</v>
      </c>
      <c r="K25" s="67">
        <v>36405</v>
      </c>
      <c r="L25" s="67">
        <v>44463</v>
      </c>
      <c r="M25" s="67">
        <v>45775</v>
      </c>
      <c r="N25" s="67">
        <v>39081</v>
      </c>
      <c r="O25" s="67">
        <v>35844</v>
      </c>
      <c r="P25" s="67">
        <v>41187</v>
      </c>
      <c r="Q25" s="67">
        <v>36628</v>
      </c>
      <c r="R25" s="67">
        <v>35757</v>
      </c>
      <c r="S25" s="67">
        <v>51915</v>
      </c>
      <c r="T25" s="67">
        <v>62993</v>
      </c>
      <c r="U25" s="67">
        <v>58212</v>
      </c>
    </row>
    <row r="26" spans="2:22" ht="33" customHeight="1" x14ac:dyDescent="0.25">
      <c r="B26" s="489" t="s">
        <v>487</v>
      </c>
      <c r="C26" s="286" t="s">
        <v>490</v>
      </c>
      <c r="D26" s="67">
        <v>9606</v>
      </c>
      <c r="E26" s="67">
        <v>11840</v>
      </c>
      <c r="F26" s="67">
        <v>12886</v>
      </c>
      <c r="G26" s="67">
        <v>14795</v>
      </c>
      <c r="H26" s="67">
        <v>17524</v>
      </c>
      <c r="I26" s="67">
        <v>17988</v>
      </c>
      <c r="J26" s="67">
        <v>18625</v>
      </c>
      <c r="K26" s="67">
        <v>21726</v>
      </c>
      <c r="L26" s="67">
        <v>28452</v>
      </c>
      <c r="M26" s="67">
        <v>30108</v>
      </c>
      <c r="N26" s="67">
        <v>29909</v>
      </c>
      <c r="O26" s="67">
        <v>41087</v>
      </c>
      <c r="P26" s="67">
        <v>41910</v>
      </c>
      <c r="Q26" s="67">
        <v>46491</v>
      </c>
      <c r="R26" s="67">
        <v>47964</v>
      </c>
      <c r="S26" s="67">
        <v>57602</v>
      </c>
      <c r="T26" s="67">
        <v>56354</v>
      </c>
      <c r="U26" s="67">
        <v>57186</v>
      </c>
    </row>
    <row r="27" spans="2:22" ht="44.45" customHeight="1" x14ac:dyDescent="0.25">
      <c r="B27" s="287" t="s">
        <v>482</v>
      </c>
      <c r="C27" s="286" t="s">
        <v>483</v>
      </c>
      <c r="D27" s="67">
        <v>24738</v>
      </c>
      <c r="E27" s="67">
        <v>32465</v>
      </c>
      <c r="F27" s="67">
        <v>28165</v>
      </c>
      <c r="G27" s="67">
        <v>33319</v>
      </c>
      <c r="H27" s="67">
        <v>34650</v>
      </c>
      <c r="I27" s="67">
        <v>33595</v>
      </c>
      <c r="J27" s="67">
        <v>33060</v>
      </c>
      <c r="K27" s="67">
        <v>37178</v>
      </c>
      <c r="L27" s="67">
        <v>95142</v>
      </c>
      <c r="M27" s="67">
        <v>35553</v>
      </c>
      <c r="N27" s="67">
        <v>46577</v>
      </c>
      <c r="O27" s="67">
        <v>43867</v>
      </c>
      <c r="P27" s="67">
        <v>47573</v>
      </c>
      <c r="Q27" s="67">
        <v>56444</v>
      </c>
      <c r="R27" s="67">
        <v>46451</v>
      </c>
      <c r="S27" s="67">
        <v>63093</v>
      </c>
      <c r="T27" s="67">
        <v>46010</v>
      </c>
      <c r="U27" s="67">
        <v>48869</v>
      </c>
    </row>
    <row r="28" spans="2:22" ht="33" customHeight="1" x14ac:dyDescent="0.3">
      <c r="B28" s="48" t="s">
        <v>195</v>
      </c>
      <c r="C28" s="48"/>
      <c r="D28" s="48"/>
      <c r="E28" s="48"/>
      <c r="F28" s="48"/>
      <c r="G28" s="284"/>
      <c r="H28" s="284"/>
      <c r="I28" s="284"/>
      <c r="J28" s="284"/>
      <c r="K28" s="284"/>
      <c r="L28" s="284"/>
      <c r="M28" s="284"/>
      <c r="N28" s="284"/>
      <c r="O28" s="284"/>
      <c r="P28" s="284"/>
      <c r="Q28" s="284"/>
      <c r="R28" s="284"/>
      <c r="S28" s="284"/>
    </row>
    <row r="29" spans="2:22" ht="18" customHeight="1" x14ac:dyDescent="0.3">
      <c r="B29" s="467" t="s">
        <v>314</v>
      </c>
      <c r="C29" s="476"/>
      <c r="D29" s="476"/>
      <c r="E29" s="476"/>
      <c r="F29" s="476"/>
      <c r="G29" s="76"/>
      <c r="H29" s="76"/>
      <c r="I29" s="76"/>
    </row>
    <row r="30" spans="2:22" ht="18" customHeight="1" x14ac:dyDescent="0.3">
      <c r="B30" s="49"/>
      <c r="C30" s="209"/>
      <c r="D30" s="209"/>
      <c r="E30" s="209"/>
      <c r="F30" s="209"/>
      <c r="G30" s="76"/>
      <c r="H30" s="76"/>
      <c r="I30" s="76"/>
    </row>
    <row r="31" spans="2:22" ht="33" customHeight="1" x14ac:dyDescent="0.25">
      <c r="B31" s="474" t="s">
        <v>339</v>
      </c>
      <c r="C31" s="474"/>
      <c r="D31" s="474"/>
      <c r="E31" s="474"/>
      <c r="F31" s="474"/>
      <c r="G31" s="474"/>
      <c r="H31" s="474"/>
      <c r="I31" s="474"/>
      <c r="J31" s="474"/>
      <c r="K31" s="474"/>
      <c r="L31" s="474"/>
      <c r="M31" s="474"/>
      <c r="N31" s="474"/>
      <c r="O31" s="474"/>
      <c r="P31" s="474"/>
      <c r="Q31" s="474"/>
      <c r="R31" s="186"/>
      <c r="S31" s="240"/>
    </row>
    <row r="32" spans="2:22" ht="33" customHeight="1" x14ac:dyDescent="0.25">
      <c r="B32" s="290"/>
      <c r="C32" s="290"/>
      <c r="D32" s="60"/>
      <c r="E32" s="60"/>
      <c r="F32" s="290"/>
      <c r="G32" s="290"/>
      <c r="H32" s="291"/>
      <c r="I32" s="292"/>
      <c r="J32" s="291"/>
      <c r="K32" s="292"/>
      <c r="L32" s="277"/>
      <c r="M32" s="277"/>
      <c r="N32" s="60"/>
      <c r="O32" s="60"/>
      <c r="P32" s="60"/>
      <c r="Q32" s="60"/>
      <c r="R32" s="60"/>
      <c r="S32" s="60"/>
      <c r="T32" s="60"/>
    </row>
    <row r="33" spans="2:20" ht="24" customHeight="1" x14ac:dyDescent="0.25">
      <c r="B33" s="290"/>
      <c r="C33" s="290"/>
      <c r="D33" s="60"/>
      <c r="E33" s="275"/>
      <c r="F33" s="275"/>
      <c r="G33" s="275"/>
      <c r="H33" s="275"/>
      <c r="I33" s="275"/>
      <c r="J33" s="275"/>
      <c r="K33" s="275"/>
      <c r="L33" s="275"/>
      <c r="M33" s="280"/>
      <c r="N33" s="60"/>
      <c r="O33" s="60"/>
      <c r="P33" s="60"/>
      <c r="Q33" s="60"/>
      <c r="R33" s="60"/>
      <c r="S33" s="60"/>
      <c r="T33" s="60"/>
    </row>
    <row r="34" spans="2:20" ht="18" customHeight="1" x14ac:dyDescent="0.25">
      <c r="B34" s="290"/>
      <c r="C34" s="290"/>
      <c r="D34" s="60"/>
      <c r="E34" s="269"/>
      <c r="F34" s="269"/>
      <c r="G34" s="269"/>
      <c r="H34" s="293">
        <f>+T8</f>
        <v>2023</v>
      </c>
      <c r="I34" s="269"/>
      <c r="J34" s="293">
        <f>+U8</f>
        <v>2024</v>
      </c>
      <c r="K34" s="60"/>
      <c r="L34" s="269"/>
      <c r="M34" s="280"/>
      <c r="N34" s="60"/>
      <c r="O34" s="60"/>
      <c r="P34" s="60"/>
      <c r="Q34" s="60"/>
      <c r="R34" s="60"/>
      <c r="S34" s="60"/>
      <c r="T34" s="60"/>
    </row>
    <row r="35" spans="2:20" x14ac:dyDescent="0.25">
      <c r="B35" s="290"/>
      <c r="C35" s="290"/>
      <c r="D35" s="60"/>
      <c r="E35" s="74"/>
      <c r="F35" s="293"/>
      <c r="G35" s="293"/>
      <c r="H35" s="294">
        <f>+H36-T9</f>
        <v>0</v>
      </c>
      <c r="I35" s="281"/>
      <c r="J35" s="294">
        <f>+J36-U9</f>
        <v>0</v>
      </c>
      <c r="K35" s="281"/>
      <c r="L35" s="60"/>
      <c r="M35" s="280"/>
      <c r="N35" s="60"/>
      <c r="O35" s="60"/>
      <c r="P35" s="60"/>
      <c r="Q35" s="60"/>
      <c r="R35" s="60"/>
      <c r="S35" s="60"/>
      <c r="T35" s="60"/>
    </row>
    <row r="36" spans="2:20" ht="18" customHeight="1" x14ac:dyDescent="0.25">
      <c r="B36" s="290"/>
      <c r="C36" s="290"/>
      <c r="D36" s="60"/>
      <c r="E36" s="275"/>
      <c r="F36" s="295" t="s">
        <v>59</v>
      </c>
      <c r="G36" s="295"/>
      <c r="H36" s="296">
        <f>SUM(H37:H41)</f>
        <v>2881316</v>
      </c>
      <c r="I36" s="297">
        <f>SUM(I37:I47)</f>
        <v>0.99999999999999989</v>
      </c>
      <c r="J36" s="296">
        <f>SUM(J37:J41)</f>
        <v>3059093</v>
      </c>
      <c r="K36" s="297">
        <f>SUM(K37:K47)</f>
        <v>1.0000000000000002</v>
      </c>
      <c r="L36" s="275"/>
      <c r="M36" s="281"/>
      <c r="N36" s="60"/>
      <c r="O36" s="60"/>
      <c r="P36" s="60"/>
      <c r="Q36" s="60"/>
      <c r="R36" s="60"/>
      <c r="S36" s="60"/>
      <c r="T36" s="60"/>
    </row>
    <row r="37" spans="2:20" x14ac:dyDescent="0.25">
      <c r="B37" s="290"/>
      <c r="C37" s="290"/>
      <c r="D37" s="60"/>
      <c r="E37" s="298" t="str">
        <f>+B10</f>
        <v>Primer nivel de atención</v>
      </c>
      <c r="F37" s="298"/>
      <c r="G37" s="298"/>
      <c r="H37" s="298">
        <f>SUM(T10:T14)</f>
        <v>303169</v>
      </c>
      <c r="I37" s="292">
        <f>H37/$H$36</f>
        <v>0.10521893468123593</v>
      </c>
      <c r="J37" s="298">
        <f>SUM(U10:U14)</f>
        <v>292516</v>
      </c>
      <c r="K37" s="292">
        <f>+J37/$J$36</f>
        <v>9.5621806855822958E-2</v>
      </c>
      <c r="L37" s="277"/>
      <c r="M37" s="281"/>
      <c r="N37" s="60"/>
      <c r="O37" s="60"/>
      <c r="P37" s="60"/>
      <c r="Q37" s="60"/>
      <c r="R37" s="60"/>
      <c r="S37" s="60"/>
      <c r="T37" s="60"/>
    </row>
    <row r="38" spans="2:20" x14ac:dyDescent="0.25">
      <c r="B38" s="290"/>
      <c r="C38" s="290"/>
      <c r="D38" s="60"/>
      <c r="E38" s="298" t="str">
        <f>+B15</f>
        <v>Segundo nivel de atención</v>
      </c>
      <c r="F38" s="290"/>
      <c r="G38" s="290"/>
      <c r="H38" s="298">
        <f>SUM(T15:T20)</f>
        <v>891668</v>
      </c>
      <c r="I38" s="292">
        <f t="shared" ref="I38:I41" si="0">H38/$H$36</f>
        <v>0.30946553588707382</v>
      </c>
      <c r="J38" s="298">
        <f>SUM(U15:U20)</f>
        <v>957143</v>
      </c>
      <c r="K38" s="292">
        <f t="shared" ref="K38:K40" si="1">+J38/$J$36</f>
        <v>0.31288457068810921</v>
      </c>
      <c r="L38" s="277"/>
      <c r="M38" s="281"/>
      <c r="N38" s="60"/>
      <c r="O38" s="60"/>
      <c r="P38" s="60"/>
      <c r="Q38" s="60"/>
      <c r="R38" s="60"/>
      <c r="S38" s="60"/>
      <c r="T38" s="60"/>
    </row>
    <row r="39" spans="2:20" x14ac:dyDescent="0.25">
      <c r="B39" s="290"/>
      <c r="C39" s="290"/>
      <c r="D39" s="60"/>
      <c r="E39" s="298" t="str">
        <f>+B21</f>
        <v>Tercer nivel de atención</v>
      </c>
      <c r="F39" s="290"/>
      <c r="G39" s="290"/>
      <c r="H39" s="298">
        <f>SUM(T21:T23)</f>
        <v>1245029</v>
      </c>
      <c r="I39" s="292">
        <f t="shared" si="0"/>
        <v>0.43210428845708004</v>
      </c>
      <c r="J39" s="298">
        <f>SUM(U21:U23)</f>
        <v>1381810</v>
      </c>
      <c r="K39" s="292">
        <f>+J39/$J$36</f>
        <v>0.45170578338089101</v>
      </c>
      <c r="L39" s="277"/>
      <c r="M39" s="281"/>
      <c r="N39" s="60"/>
      <c r="O39" s="60"/>
      <c r="P39" s="60"/>
      <c r="Q39" s="60"/>
      <c r="R39" s="60"/>
      <c r="S39" s="60"/>
      <c r="T39" s="60"/>
    </row>
    <row r="40" spans="2:20" ht="21.75" customHeight="1" x14ac:dyDescent="0.25">
      <c r="B40" s="290"/>
      <c r="C40" s="290"/>
      <c r="D40" s="60"/>
      <c r="E40" s="298" t="str">
        <f>+B24</f>
        <v>Otros servicios de apoyo a la salud</v>
      </c>
      <c r="F40" s="290"/>
      <c r="G40" s="290"/>
      <c r="H40" s="298">
        <f>SUM(T24:T26)</f>
        <v>395440</v>
      </c>
      <c r="I40" s="292">
        <f t="shared" si="0"/>
        <v>0.13724284320081517</v>
      </c>
      <c r="J40" s="298">
        <f>SUM(U24:U26)</f>
        <v>378755</v>
      </c>
      <c r="K40" s="292">
        <f t="shared" si="1"/>
        <v>0.12381284256477329</v>
      </c>
      <c r="L40" s="280"/>
      <c r="M40" s="281"/>
      <c r="N40" s="60"/>
      <c r="O40" s="60"/>
      <c r="P40" s="60"/>
      <c r="Q40" s="60"/>
      <c r="R40" s="60"/>
      <c r="S40" s="60"/>
      <c r="T40" s="60"/>
    </row>
    <row r="41" spans="2:20" ht="21.75" customHeight="1" x14ac:dyDescent="0.25">
      <c r="B41" s="290"/>
      <c r="C41" s="290"/>
      <c r="D41" s="60"/>
      <c r="E41" s="298" t="str">
        <f>+B27</f>
        <v>Establecimientos de atención residencial</v>
      </c>
      <c r="F41" s="290"/>
      <c r="G41" s="290"/>
      <c r="H41" s="298">
        <f>T27</f>
        <v>46010</v>
      </c>
      <c r="I41" s="292">
        <f t="shared" si="0"/>
        <v>1.596839777379503E-2</v>
      </c>
      <c r="J41" s="298">
        <f>U27</f>
        <v>48869</v>
      </c>
      <c r="K41" s="292">
        <f>+J41/$J$36</f>
        <v>1.5974996510403575E-2</v>
      </c>
      <c r="L41" s="280"/>
      <c r="M41" s="281"/>
      <c r="N41" s="60"/>
      <c r="O41" s="60"/>
      <c r="P41" s="60"/>
      <c r="Q41" s="60"/>
      <c r="R41" s="60"/>
      <c r="S41" s="60"/>
      <c r="T41" s="60"/>
    </row>
    <row r="42" spans="2:20" ht="19.5" customHeight="1" x14ac:dyDescent="0.25">
      <c r="B42" s="281"/>
      <c r="C42" s="281"/>
      <c r="D42" s="60"/>
      <c r="E42" s="298"/>
      <c r="F42" s="290"/>
      <c r="G42" s="290"/>
      <c r="H42" s="298"/>
      <c r="I42" s="292"/>
      <c r="J42" s="291"/>
      <c r="K42" s="292"/>
      <c r="L42" s="281"/>
      <c r="M42" s="281"/>
      <c r="N42" s="60"/>
      <c r="O42" s="60"/>
      <c r="P42" s="60"/>
      <c r="Q42" s="60"/>
      <c r="R42" s="60"/>
      <c r="S42" s="60"/>
      <c r="T42" s="60"/>
    </row>
    <row r="43" spans="2:20" ht="19.5" customHeight="1" x14ac:dyDescent="0.25">
      <c r="B43" s="260"/>
      <c r="C43" s="260"/>
      <c r="D43" s="258"/>
      <c r="E43" s="288"/>
      <c r="F43" s="256"/>
      <c r="G43" s="256"/>
      <c r="H43" s="288"/>
      <c r="I43" s="259"/>
      <c r="J43" s="258"/>
      <c r="K43" s="259"/>
      <c r="L43" s="260"/>
      <c r="M43" s="260"/>
      <c r="N43" s="257"/>
      <c r="O43" s="257"/>
      <c r="P43" s="257"/>
      <c r="Q43" s="257"/>
      <c r="R43" s="257"/>
      <c r="S43" s="257"/>
      <c r="T43" s="80"/>
    </row>
    <row r="44" spans="2:20" ht="19.5" customHeight="1" x14ac:dyDescent="0.25">
      <c r="B44" s="260"/>
      <c r="C44" s="260"/>
      <c r="D44" s="260"/>
      <c r="E44" s="288"/>
      <c r="F44" s="256"/>
      <c r="G44" s="256"/>
      <c r="H44" s="288"/>
      <c r="I44" s="259"/>
      <c r="J44" s="258"/>
      <c r="K44" s="259"/>
      <c r="L44" s="260"/>
      <c r="M44" s="260"/>
      <c r="N44" s="260"/>
      <c r="O44" s="257"/>
      <c r="P44" s="257"/>
      <c r="Q44" s="257"/>
      <c r="R44" s="257"/>
      <c r="S44" s="257"/>
      <c r="T44" s="80"/>
    </row>
    <row r="45" spans="2:20" ht="19.5" customHeight="1" x14ac:dyDescent="0.25">
      <c r="B45" s="260"/>
      <c r="C45" s="260"/>
      <c r="D45" s="260"/>
      <c r="E45" s="288"/>
      <c r="F45" s="256"/>
      <c r="G45" s="256"/>
      <c r="H45" s="288"/>
      <c r="I45" s="259"/>
      <c r="J45" s="258"/>
      <c r="K45" s="259"/>
      <c r="L45" s="260"/>
      <c r="M45" s="260"/>
      <c r="N45" s="260"/>
      <c r="O45" s="257"/>
      <c r="P45" s="257"/>
      <c r="Q45" s="257"/>
      <c r="R45" s="257"/>
      <c r="S45" s="257"/>
      <c r="T45" s="80"/>
    </row>
    <row r="46" spans="2:20" ht="20.100000000000001" customHeight="1" x14ac:dyDescent="0.25">
      <c r="B46" s="257"/>
      <c r="C46" s="257"/>
      <c r="D46" s="257"/>
      <c r="E46" s="288"/>
      <c r="F46" s="256"/>
      <c r="G46" s="256"/>
      <c r="H46" s="288"/>
      <c r="I46" s="259"/>
      <c r="J46" s="258"/>
      <c r="K46" s="259"/>
      <c r="L46" s="260"/>
      <c r="M46" s="257"/>
      <c r="N46" s="257"/>
      <c r="O46" s="257"/>
      <c r="P46" s="257"/>
      <c r="Q46" s="257"/>
      <c r="R46" s="257"/>
      <c r="S46" s="257"/>
      <c r="T46" s="80"/>
    </row>
    <row r="47" spans="2:20" ht="20.100000000000001" customHeight="1" x14ac:dyDescent="0.3">
      <c r="B47" s="283"/>
      <c r="C47" s="283"/>
      <c r="D47" s="257"/>
      <c r="E47" s="288"/>
      <c r="F47" s="256"/>
      <c r="G47" s="257"/>
      <c r="H47" s="288"/>
      <c r="I47" s="259"/>
      <c r="J47" s="258"/>
      <c r="K47" s="259"/>
      <c r="L47" s="257"/>
      <c r="M47" s="257"/>
      <c r="N47" s="257"/>
      <c r="O47" s="257"/>
      <c r="P47" s="257"/>
      <c r="Q47" s="257"/>
      <c r="R47" s="257"/>
      <c r="S47" s="257"/>
      <c r="T47" s="80"/>
    </row>
    <row r="48" spans="2:20" ht="20.100000000000001" customHeight="1" x14ac:dyDescent="0.25">
      <c r="B48" s="261"/>
      <c r="C48" s="261"/>
      <c r="D48" s="261"/>
      <c r="E48" s="261"/>
      <c r="F48" s="261"/>
      <c r="G48" s="261"/>
      <c r="H48" s="261"/>
      <c r="I48" s="261"/>
      <c r="J48" s="261"/>
      <c r="K48" s="261"/>
      <c r="L48" s="261"/>
      <c r="M48" s="261"/>
      <c r="N48" s="261"/>
      <c r="O48" s="261"/>
      <c r="P48" s="261"/>
      <c r="Q48" s="261"/>
      <c r="R48" s="261"/>
      <c r="S48" s="261"/>
    </row>
    <row r="49" spans="2:23" ht="20.100000000000001" customHeight="1" x14ac:dyDescent="0.3">
      <c r="B49" s="93"/>
      <c r="C49" s="48"/>
    </row>
    <row r="50" spans="2:23" ht="43.9" customHeight="1" x14ac:dyDescent="0.3">
      <c r="B50" s="93"/>
      <c r="C50" s="48"/>
    </row>
    <row r="51" spans="2:23" ht="14.45" customHeight="1" x14ac:dyDescent="0.3">
      <c r="B51" s="48"/>
    </row>
    <row r="52" spans="2:23" ht="36.6" customHeight="1" x14ac:dyDescent="0.25">
      <c r="B52" s="469" t="s">
        <v>340</v>
      </c>
      <c r="C52" s="469"/>
      <c r="D52" s="469"/>
      <c r="E52" s="469"/>
      <c r="F52" s="469"/>
      <c r="G52" s="469"/>
      <c r="H52" s="469"/>
      <c r="I52" s="469"/>
      <c r="J52" s="469"/>
      <c r="K52" s="469"/>
      <c r="L52" s="469"/>
      <c r="M52" s="469"/>
      <c r="N52" s="469"/>
      <c r="O52" s="469"/>
      <c r="P52" s="469"/>
      <c r="Q52" s="469"/>
      <c r="R52" s="469"/>
      <c r="S52" s="469"/>
    </row>
    <row r="53" spans="2:23" ht="19.5" customHeight="1" x14ac:dyDescent="0.25">
      <c r="B53" s="51"/>
      <c r="C53" s="51"/>
      <c r="D53" s="51"/>
      <c r="E53" s="51"/>
      <c r="F53" s="51"/>
      <c r="G53" s="51"/>
      <c r="H53" s="51"/>
      <c r="I53" s="51"/>
      <c r="J53" s="51"/>
      <c r="K53" s="51"/>
      <c r="L53" s="51"/>
      <c r="M53" s="51"/>
      <c r="N53" s="51"/>
      <c r="O53" s="51"/>
      <c r="P53" s="51"/>
      <c r="Q53" s="51"/>
      <c r="R53" s="51"/>
      <c r="S53" s="51"/>
      <c r="T53" s="51"/>
      <c r="U53" s="51"/>
      <c r="V53" s="51"/>
      <c r="W53" s="51"/>
    </row>
    <row r="54" spans="2:23" ht="19.5" customHeight="1" x14ac:dyDescent="0.25">
      <c r="B54" s="17"/>
      <c r="C54" s="87"/>
      <c r="D54" s="87"/>
      <c r="E54" s="87"/>
      <c r="F54" s="87"/>
      <c r="G54" s="87"/>
      <c r="H54" s="87"/>
      <c r="I54" s="87"/>
      <c r="J54" s="87"/>
      <c r="K54" s="87"/>
      <c r="L54" s="87"/>
      <c r="M54" s="87"/>
      <c r="N54" s="87"/>
      <c r="O54" s="87"/>
      <c r="P54" s="87"/>
      <c r="Q54" s="87"/>
      <c r="R54" s="87"/>
      <c r="S54" s="87"/>
      <c r="T54" s="87"/>
      <c r="U54" s="51"/>
      <c r="V54" s="51"/>
      <c r="W54" s="51"/>
    </row>
    <row r="55" spans="2:23" ht="19.5" customHeight="1" x14ac:dyDescent="0.25">
      <c r="B55" s="17"/>
      <c r="C55" s="87"/>
      <c r="D55" s="87">
        <f>+D8</f>
        <v>2007</v>
      </c>
      <c r="E55" s="87">
        <f t="shared" ref="E55:U55" si="2">+E8</f>
        <v>2008</v>
      </c>
      <c r="F55" s="87">
        <f t="shared" si="2"/>
        <v>2009</v>
      </c>
      <c r="G55" s="87">
        <f t="shared" si="2"/>
        <v>2010</v>
      </c>
      <c r="H55" s="87">
        <f t="shared" si="2"/>
        <v>2011</v>
      </c>
      <c r="I55" s="87">
        <f t="shared" si="2"/>
        <v>2012</v>
      </c>
      <c r="J55" s="87">
        <f t="shared" si="2"/>
        <v>2013</v>
      </c>
      <c r="K55" s="87">
        <f t="shared" si="2"/>
        <v>2014</v>
      </c>
      <c r="L55" s="87">
        <f t="shared" si="2"/>
        <v>2015</v>
      </c>
      <c r="M55" s="87">
        <f t="shared" si="2"/>
        <v>2016</v>
      </c>
      <c r="N55" s="87">
        <f t="shared" si="2"/>
        <v>2017</v>
      </c>
      <c r="O55" s="87">
        <f t="shared" si="2"/>
        <v>2018</v>
      </c>
      <c r="P55" s="87">
        <f t="shared" si="2"/>
        <v>2019</v>
      </c>
      <c r="Q55" s="87">
        <f t="shared" si="2"/>
        <v>2020</v>
      </c>
      <c r="R55" s="87">
        <f t="shared" si="2"/>
        <v>2021</v>
      </c>
      <c r="S55" s="87">
        <f t="shared" si="2"/>
        <v>2022</v>
      </c>
      <c r="T55" s="87">
        <f t="shared" si="2"/>
        <v>2023</v>
      </c>
      <c r="U55" s="87">
        <f t="shared" si="2"/>
        <v>2024</v>
      </c>
      <c r="V55" s="51"/>
      <c r="W55" s="51"/>
    </row>
    <row r="56" spans="2:23" ht="19.5" customHeight="1" x14ac:dyDescent="0.25">
      <c r="B56" s="17"/>
      <c r="C56" s="86" t="str">
        <f>C10</f>
        <v>Puestos de salud</v>
      </c>
      <c r="D56" s="214">
        <f>+D10</f>
        <v>14607</v>
      </c>
      <c r="E56" s="214">
        <f t="shared" ref="E56:O56" si="3">+E10</f>
        <v>18493</v>
      </c>
      <c r="F56" s="214">
        <f t="shared" si="3"/>
        <v>21113</v>
      </c>
      <c r="G56" s="214">
        <f t="shared" si="3"/>
        <v>26992</v>
      </c>
      <c r="H56" s="214">
        <f t="shared" si="3"/>
        <v>32051</v>
      </c>
      <c r="I56" s="214">
        <f t="shared" si="3"/>
        <v>40662</v>
      </c>
      <c r="J56" s="214">
        <f t="shared" si="3"/>
        <v>45052</v>
      </c>
      <c r="K56" s="214">
        <f t="shared" si="3"/>
        <v>45906</v>
      </c>
      <c r="L56" s="214">
        <f t="shared" si="3"/>
        <v>53980</v>
      </c>
      <c r="M56" s="214">
        <f t="shared" si="3"/>
        <v>47437</v>
      </c>
      <c r="N56" s="214">
        <f t="shared" si="3"/>
        <v>50235</v>
      </c>
      <c r="O56" s="214">
        <f t="shared" si="3"/>
        <v>59806</v>
      </c>
      <c r="P56" s="214">
        <f t="shared" ref="P56:T56" si="4">+P10</f>
        <v>67531</v>
      </c>
      <c r="Q56" s="214">
        <f t="shared" si="4"/>
        <v>19400</v>
      </c>
      <c r="R56" s="214">
        <f t="shared" si="4"/>
        <v>15695</v>
      </c>
      <c r="S56" s="214">
        <f t="shared" si="4"/>
        <v>23968</v>
      </c>
      <c r="T56" s="214">
        <f t="shared" si="4"/>
        <v>20919</v>
      </c>
      <c r="U56" s="214">
        <f t="shared" ref="U56" si="5">+U10</f>
        <v>18176</v>
      </c>
      <c r="V56" s="51"/>
      <c r="W56" s="51"/>
    </row>
    <row r="57" spans="2:23" x14ac:dyDescent="0.25">
      <c r="B57" s="17"/>
      <c r="C57" s="86" t="str">
        <f>C11</f>
        <v>Consultorios generales</v>
      </c>
      <c r="D57" s="214">
        <f t="shared" ref="D57:O57" si="6">+D11</f>
        <v>74304</v>
      </c>
      <c r="E57" s="214">
        <f t="shared" si="6"/>
        <v>85138</v>
      </c>
      <c r="F57" s="214">
        <f t="shared" si="6"/>
        <v>96632</v>
      </c>
      <c r="G57" s="214">
        <f t="shared" si="6"/>
        <v>80111</v>
      </c>
      <c r="H57" s="214">
        <f t="shared" si="6"/>
        <v>106302</v>
      </c>
      <c r="I57" s="214">
        <f t="shared" si="6"/>
        <v>122910</v>
      </c>
      <c r="J57" s="214">
        <f t="shared" si="6"/>
        <v>90449</v>
      </c>
      <c r="K57" s="214">
        <f t="shared" si="6"/>
        <v>83898</v>
      </c>
      <c r="L57" s="214">
        <f t="shared" si="6"/>
        <v>109814</v>
      </c>
      <c r="M57" s="214">
        <f t="shared" si="6"/>
        <v>98951</v>
      </c>
      <c r="N57" s="214">
        <f t="shared" si="6"/>
        <v>83627</v>
      </c>
      <c r="O57" s="214">
        <f t="shared" si="6"/>
        <v>88683</v>
      </c>
      <c r="P57" s="214">
        <f t="shared" ref="P57:T57" si="7">+P11</f>
        <v>90509</v>
      </c>
      <c r="Q57" s="214">
        <f t="shared" si="7"/>
        <v>91719</v>
      </c>
      <c r="R57" s="214">
        <f t="shared" si="7"/>
        <v>108936</v>
      </c>
      <c r="S57" s="214">
        <f t="shared" si="7"/>
        <v>122103</v>
      </c>
      <c r="T57" s="214">
        <f t="shared" si="7"/>
        <v>118585</v>
      </c>
      <c r="U57" s="214">
        <f t="shared" ref="U57" si="8">+U11</f>
        <v>109008</v>
      </c>
      <c r="V57" s="51"/>
      <c r="W57" s="51"/>
    </row>
    <row r="58" spans="2:23" x14ac:dyDescent="0.25">
      <c r="B58" s="17"/>
      <c r="C58" s="86" t="str">
        <f>C14</f>
        <v>Centros de salud en el trabajo</v>
      </c>
      <c r="D58" s="214">
        <f t="shared" ref="D58:O58" si="9">+D14</f>
        <v>63739</v>
      </c>
      <c r="E58" s="214">
        <f t="shared" si="9"/>
        <v>80456</v>
      </c>
      <c r="F58" s="214">
        <f t="shared" si="9"/>
        <v>91956</v>
      </c>
      <c r="G58" s="214">
        <f t="shared" si="9"/>
        <v>104390</v>
      </c>
      <c r="H58" s="214">
        <f t="shared" si="9"/>
        <v>119035</v>
      </c>
      <c r="I58" s="214">
        <f t="shared" si="9"/>
        <v>146088</v>
      </c>
      <c r="J58" s="214">
        <f t="shared" si="9"/>
        <v>154492</v>
      </c>
      <c r="K58" s="214">
        <f t="shared" si="9"/>
        <v>167867</v>
      </c>
      <c r="L58" s="214">
        <f t="shared" si="9"/>
        <v>189220</v>
      </c>
      <c r="M58" s="214">
        <f t="shared" si="9"/>
        <v>211101</v>
      </c>
      <c r="N58" s="214">
        <f t="shared" si="9"/>
        <v>224562</v>
      </c>
      <c r="O58" s="214">
        <f t="shared" si="9"/>
        <v>142813</v>
      </c>
      <c r="P58" s="214">
        <f t="shared" ref="P58:T58" si="10">+P14</f>
        <v>164466</v>
      </c>
      <c r="Q58" s="214">
        <f t="shared" si="10"/>
        <v>140726</v>
      </c>
      <c r="R58" s="214">
        <f t="shared" si="10"/>
        <v>155107</v>
      </c>
      <c r="S58" s="214">
        <f t="shared" si="10"/>
        <v>154805</v>
      </c>
      <c r="T58" s="214">
        <f t="shared" si="10"/>
        <v>155424</v>
      </c>
      <c r="U58" s="214">
        <f t="shared" ref="U58" si="11">+U14</f>
        <v>157740</v>
      </c>
      <c r="V58" s="51"/>
      <c r="W58" s="51"/>
    </row>
    <row r="59" spans="2:23" x14ac:dyDescent="0.25">
      <c r="B59" s="17"/>
      <c r="C59" s="268" t="s">
        <v>244</v>
      </c>
      <c r="D59" s="214">
        <f t="shared" ref="D59:O59" si="12">+D12+D13</f>
        <v>1874</v>
      </c>
      <c r="E59" s="214">
        <f t="shared" si="12"/>
        <v>2424</v>
      </c>
      <c r="F59" s="214">
        <f t="shared" si="12"/>
        <v>3181</v>
      </c>
      <c r="G59" s="214">
        <f t="shared" si="12"/>
        <v>3642</v>
      </c>
      <c r="H59" s="214">
        <f t="shared" si="12"/>
        <v>3982</v>
      </c>
      <c r="I59" s="214">
        <f t="shared" si="12"/>
        <v>3982</v>
      </c>
      <c r="J59" s="214">
        <f t="shared" si="12"/>
        <v>4794</v>
      </c>
      <c r="K59" s="214">
        <f t="shared" si="12"/>
        <v>5923</v>
      </c>
      <c r="L59" s="214">
        <f t="shared" si="12"/>
        <v>9229</v>
      </c>
      <c r="M59" s="214">
        <f t="shared" si="12"/>
        <v>5749</v>
      </c>
      <c r="N59" s="214">
        <f t="shared" si="12"/>
        <v>5040</v>
      </c>
      <c r="O59" s="214">
        <f t="shared" si="12"/>
        <v>3373</v>
      </c>
      <c r="P59" s="214">
        <f t="shared" ref="P59:T59" si="13">+P12+P13</f>
        <v>2877</v>
      </c>
      <c r="Q59" s="214">
        <f t="shared" si="13"/>
        <v>4688</v>
      </c>
      <c r="R59" s="214">
        <f t="shared" si="13"/>
        <v>5252</v>
      </c>
      <c r="S59" s="214">
        <f t="shared" si="13"/>
        <v>5546</v>
      </c>
      <c r="T59" s="214">
        <f t="shared" si="13"/>
        <v>8241</v>
      </c>
      <c r="U59" s="214">
        <f t="shared" ref="U59" si="14">+U12+U13</f>
        <v>7592</v>
      </c>
      <c r="V59" s="51"/>
      <c r="W59" s="51"/>
    </row>
    <row r="60" spans="2:23" x14ac:dyDescent="0.25">
      <c r="B60" s="17"/>
      <c r="C60" s="87"/>
      <c r="D60" s="214">
        <f t="shared" ref="D60:O60" si="15">SUM(D56:D59)</f>
        <v>154524</v>
      </c>
      <c r="E60" s="214">
        <f t="shared" si="15"/>
        <v>186511</v>
      </c>
      <c r="F60" s="214">
        <f t="shared" si="15"/>
        <v>212882</v>
      </c>
      <c r="G60" s="214">
        <f t="shared" si="15"/>
        <v>215135</v>
      </c>
      <c r="H60" s="214">
        <f t="shared" si="15"/>
        <v>261370</v>
      </c>
      <c r="I60" s="214">
        <f t="shared" si="15"/>
        <v>313642</v>
      </c>
      <c r="J60" s="214">
        <f t="shared" si="15"/>
        <v>294787</v>
      </c>
      <c r="K60" s="214">
        <f t="shared" si="15"/>
        <v>303594</v>
      </c>
      <c r="L60" s="214">
        <f t="shared" si="15"/>
        <v>362243</v>
      </c>
      <c r="M60" s="214">
        <f t="shared" si="15"/>
        <v>363238</v>
      </c>
      <c r="N60" s="214">
        <f t="shared" si="15"/>
        <v>363464</v>
      </c>
      <c r="O60" s="214">
        <f t="shared" si="15"/>
        <v>294675</v>
      </c>
      <c r="P60" s="214">
        <f t="shared" ref="P60:T60" si="16">SUM(P56:P59)</f>
        <v>325383</v>
      </c>
      <c r="Q60" s="214">
        <f t="shared" si="16"/>
        <v>256533</v>
      </c>
      <c r="R60" s="214">
        <f t="shared" si="16"/>
        <v>284990</v>
      </c>
      <c r="S60" s="214">
        <f t="shared" si="16"/>
        <v>306422</v>
      </c>
      <c r="T60" s="214">
        <f t="shared" si="16"/>
        <v>303169</v>
      </c>
      <c r="U60" s="214">
        <f t="shared" ref="U60" si="17">SUM(U56:U59)</f>
        <v>292516</v>
      </c>
      <c r="V60" s="51"/>
      <c r="W60" s="51"/>
    </row>
    <row r="61" spans="2:23" x14ac:dyDescent="0.25">
      <c r="B61" s="17"/>
      <c r="C61" s="87"/>
      <c r="D61" s="214">
        <f t="shared" ref="D61:T61" si="18">D60-SUM(D10:D14)</f>
        <v>0</v>
      </c>
      <c r="E61" s="214">
        <f t="shared" si="18"/>
        <v>0</v>
      </c>
      <c r="F61" s="214">
        <f t="shared" si="18"/>
        <v>0</v>
      </c>
      <c r="G61" s="214">
        <f t="shared" si="18"/>
        <v>0</v>
      </c>
      <c r="H61" s="214">
        <f t="shared" si="18"/>
        <v>0</v>
      </c>
      <c r="I61" s="214">
        <f t="shared" si="18"/>
        <v>0</v>
      </c>
      <c r="J61" s="214">
        <f t="shared" si="18"/>
        <v>0</v>
      </c>
      <c r="K61" s="214">
        <f t="shared" si="18"/>
        <v>0</v>
      </c>
      <c r="L61" s="214">
        <f t="shared" si="18"/>
        <v>0</v>
      </c>
      <c r="M61" s="214">
        <f t="shared" si="18"/>
        <v>0</v>
      </c>
      <c r="N61" s="214">
        <f t="shared" si="18"/>
        <v>0</v>
      </c>
      <c r="O61" s="214">
        <f t="shared" si="18"/>
        <v>0</v>
      </c>
      <c r="P61" s="214">
        <f t="shared" si="18"/>
        <v>0</v>
      </c>
      <c r="Q61" s="214">
        <f t="shared" si="18"/>
        <v>0</v>
      </c>
      <c r="R61" s="214"/>
      <c r="S61" s="214">
        <f t="shared" si="18"/>
        <v>0</v>
      </c>
      <c r="T61" s="214">
        <f t="shared" si="18"/>
        <v>0</v>
      </c>
      <c r="U61" s="214">
        <f t="shared" ref="U61" si="19">U60-SUM(U10:U14)</f>
        <v>0</v>
      </c>
      <c r="V61" s="51"/>
      <c r="W61" s="51"/>
    </row>
    <row r="62" spans="2:23" x14ac:dyDescent="0.25">
      <c r="B62" s="51"/>
      <c r="C62" s="87"/>
      <c r="D62" s="87"/>
      <c r="E62" s="87"/>
      <c r="F62" s="87"/>
      <c r="G62" s="87"/>
      <c r="H62" s="87"/>
      <c r="I62" s="87"/>
      <c r="J62" s="87"/>
      <c r="K62" s="87"/>
      <c r="L62" s="87"/>
      <c r="M62" s="87"/>
      <c r="N62" s="87"/>
      <c r="O62" s="87"/>
      <c r="P62" s="87"/>
      <c r="Q62" s="87"/>
      <c r="R62" s="87"/>
      <c r="S62" s="87"/>
      <c r="T62" s="87"/>
      <c r="U62" s="51"/>
      <c r="V62" s="51"/>
      <c r="W62" s="51"/>
    </row>
    <row r="63" spans="2:23" x14ac:dyDescent="0.25">
      <c r="B63" s="51"/>
      <c r="C63" s="87"/>
      <c r="D63" s="87"/>
      <c r="E63" s="87"/>
      <c r="F63" s="87"/>
      <c r="G63" s="87"/>
      <c r="H63" s="87"/>
      <c r="I63" s="87"/>
      <c r="J63" s="87"/>
      <c r="K63" s="87"/>
      <c r="L63" s="87"/>
      <c r="M63" s="87"/>
      <c r="N63" s="87"/>
      <c r="O63" s="87"/>
      <c r="P63" s="87"/>
      <c r="Q63" s="87"/>
      <c r="R63" s="87"/>
      <c r="S63" s="87"/>
      <c r="T63" s="87"/>
      <c r="U63" s="51"/>
      <c r="V63" s="51"/>
      <c r="W63" s="51"/>
    </row>
    <row r="64" spans="2:23" x14ac:dyDescent="0.25">
      <c r="B64" s="51"/>
      <c r="C64" s="87"/>
      <c r="D64" s="87"/>
      <c r="E64" s="87"/>
      <c r="F64" s="87"/>
      <c r="G64" s="87"/>
      <c r="H64" s="87"/>
      <c r="I64" s="87"/>
      <c r="J64" s="87"/>
      <c r="K64" s="87"/>
      <c r="L64" s="87"/>
      <c r="M64" s="87"/>
      <c r="N64" s="87"/>
      <c r="O64" s="87"/>
      <c r="P64" s="87"/>
      <c r="Q64" s="87"/>
      <c r="R64" s="87"/>
      <c r="S64" s="87"/>
      <c r="T64" s="87"/>
      <c r="U64" s="51"/>
      <c r="V64" s="51"/>
      <c r="W64" s="51"/>
    </row>
    <row r="65" spans="2:23" x14ac:dyDescent="0.25">
      <c r="B65" s="51"/>
      <c r="C65" s="51"/>
      <c r="D65" s="51"/>
      <c r="E65" s="51"/>
      <c r="F65" s="51"/>
      <c r="G65" s="51"/>
      <c r="H65" s="51"/>
      <c r="I65" s="51"/>
      <c r="J65" s="51"/>
      <c r="K65" s="51"/>
      <c r="L65" s="51"/>
      <c r="M65" s="51"/>
      <c r="N65" s="51"/>
      <c r="O65" s="51"/>
      <c r="P65" s="51"/>
      <c r="Q65" s="51"/>
      <c r="R65" s="51"/>
      <c r="S65" s="51"/>
      <c r="T65" s="51"/>
      <c r="U65" s="51"/>
      <c r="V65" s="51"/>
      <c r="W65" s="51"/>
    </row>
    <row r="66" spans="2:23" x14ac:dyDescent="0.25">
      <c r="B66" s="51"/>
      <c r="C66" s="51"/>
      <c r="D66" s="51"/>
      <c r="E66" s="51"/>
      <c r="F66" s="51"/>
      <c r="G66" s="51"/>
      <c r="H66" s="51"/>
      <c r="I66" s="51"/>
      <c r="J66" s="51"/>
      <c r="K66" s="51"/>
      <c r="L66" s="51"/>
      <c r="M66" s="51"/>
      <c r="N66" s="51"/>
      <c r="O66" s="51"/>
      <c r="P66" s="51"/>
      <c r="Q66" s="51"/>
      <c r="R66" s="51"/>
      <c r="S66" s="51"/>
      <c r="T66" s="51"/>
      <c r="U66" s="51"/>
      <c r="V66" s="51"/>
      <c r="W66" s="51"/>
    </row>
    <row r="67" spans="2:23" x14ac:dyDescent="0.25">
      <c r="B67" s="51"/>
      <c r="C67" s="51"/>
      <c r="D67" s="51"/>
      <c r="E67" s="51"/>
      <c r="F67" s="51"/>
      <c r="G67" s="51"/>
      <c r="H67" s="51"/>
      <c r="I67" s="51"/>
      <c r="J67" s="51"/>
      <c r="K67" s="51"/>
      <c r="L67" s="51"/>
      <c r="M67" s="51"/>
      <c r="N67" s="51"/>
      <c r="O67" s="51"/>
      <c r="P67" s="51"/>
      <c r="Q67" s="51"/>
      <c r="R67" s="51"/>
      <c r="S67" s="51"/>
      <c r="T67" s="51"/>
      <c r="U67" s="51"/>
      <c r="V67" s="51"/>
      <c r="W67" s="51"/>
    </row>
    <row r="68" spans="2:23" x14ac:dyDescent="0.25">
      <c r="B68" s="51"/>
      <c r="C68" s="51"/>
      <c r="D68" s="51"/>
      <c r="E68" s="51"/>
      <c r="F68" s="51"/>
      <c r="G68" s="51"/>
      <c r="H68" s="51"/>
      <c r="I68" s="51"/>
      <c r="J68" s="51"/>
      <c r="K68" s="51"/>
      <c r="L68" s="51"/>
      <c r="M68" s="51"/>
      <c r="N68" s="51"/>
      <c r="O68" s="51"/>
      <c r="P68" s="51"/>
      <c r="Q68" s="51"/>
      <c r="R68" s="51"/>
      <c r="S68" s="51"/>
      <c r="T68" s="51"/>
      <c r="U68" s="51"/>
      <c r="V68" s="51"/>
      <c r="W68" s="51"/>
    </row>
    <row r="69" spans="2:23" x14ac:dyDescent="0.25">
      <c r="B69" s="51"/>
      <c r="C69" s="51"/>
      <c r="D69" s="51"/>
      <c r="E69" s="51"/>
      <c r="F69" s="51"/>
      <c r="G69" s="51"/>
      <c r="H69" s="51"/>
      <c r="I69" s="51"/>
      <c r="J69" s="51"/>
      <c r="K69" s="51"/>
      <c r="L69" s="51"/>
      <c r="M69" s="51"/>
      <c r="N69" s="51"/>
      <c r="O69" s="51"/>
      <c r="P69" s="51"/>
      <c r="Q69" s="51"/>
      <c r="R69" s="51"/>
      <c r="S69" s="51"/>
      <c r="T69" s="51"/>
      <c r="U69" s="51"/>
      <c r="V69" s="51"/>
      <c r="W69" s="51"/>
    </row>
    <row r="70" spans="2:23" x14ac:dyDescent="0.25">
      <c r="B70" s="51"/>
      <c r="C70" s="51"/>
      <c r="D70" s="51"/>
      <c r="E70" s="51"/>
      <c r="F70" s="51"/>
      <c r="G70" s="51"/>
      <c r="H70" s="51"/>
      <c r="I70" s="51"/>
      <c r="J70" s="51"/>
      <c r="K70" s="51"/>
      <c r="L70" s="51"/>
      <c r="M70" s="51"/>
      <c r="N70" s="51"/>
      <c r="O70" s="51"/>
      <c r="P70" s="51"/>
      <c r="Q70" s="51"/>
      <c r="R70" s="51"/>
      <c r="S70" s="51"/>
      <c r="T70" s="51"/>
      <c r="U70" s="51"/>
      <c r="V70" s="51"/>
      <c r="W70" s="51"/>
    </row>
    <row r="71" spans="2:23" x14ac:dyDescent="0.25">
      <c r="B71" s="51"/>
      <c r="C71" s="51"/>
      <c r="D71" s="51"/>
      <c r="E71" s="51"/>
      <c r="F71" s="51"/>
      <c r="G71" s="51"/>
      <c r="H71" s="51"/>
      <c r="I71" s="51"/>
      <c r="J71" s="51"/>
      <c r="K71" s="51"/>
      <c r="L71" s="51"/>
      <c r="M71" s="51"/>
      <c r="N71" s="51"/>
      <c r="O71" s="51"/>
      <c r="P71" s="51"/>
      <c r="Q71" s="51"/>
      <c r="R71" s="51"/>
      <c r="S71" s="51"/>
      <c r="T71" s="51"/>
      <c r="U71" s="51"/>
      <c r="V71" s="51"/>
      <c r="W71" s="51"/>
    </row>
    <row r="72" spans="2:23" x14ac:dyDescent="0.25">
      <c r="B72" s="51"/>
      <c r="C72" s="51"/>
      <c r="D72" s="51"/>
      <c r="E72" s="51"/>
      <c r="F72" s="51"/>
      <c r="G72" s="51"/>
      <c r="H72" s="51"/>
      <c r="I72" s="51"/>
      <c r="J72" s="51"/>
      <c r="K72" s="51"/>
      <c r="L72" s="51"/>
      <c r="M72" s="51"/>
      <c r="N72" s="51"/>
      <c r="O72" s="51"/>
      <c r="P72" s="51"/>
      <c r="Q72" s="51"/>
      <c r="R72" s="51"/>
      <c r="S72" s="51"/>
      <c r="T72" s="51"/>
      <c r="U72" s="51"/>
      <c r="V72" s="51"/>
      <c r="W72" s="51"/>
    </row>
    <row r="73" spans="2:23" x14ac:dyDescent="0.25">
      <c r="B73" s="51"/>
      <c r="C73" s="51"/>
      <c r="D73" s="51"/>
      <c r="E73" s="51"/>
      <c r="F73" s="51"/>
      <c r="G73" s="51"/>
      <c r="H73" s="51"/>
      <c r="I73" s="51"/>
      <c r="J73" s="51"/>
      <c r="K73" s="51"/>
      <c r="L73" s="51"/>
      <c r="M73" s="51"/>
      <c r="N73" s="51"/>
      <c r="O73" s="51"/>
      <c r="P73" s="51"/>
      <c r="Q73" s="51"/>
      <c r="R73" s="51"/>
      <c r="S73" s="51"/>
      <c r="T73" s="51"/>
      <c r="U73" s="51"/>
      <c r="V73" s="51"/>
      <c r="W73" s="51"/>
    </row>
    <row r="74" spans="2:23" x14ac:dyDescent="0.25">
      <c r="B74" s="51"/>
      <c r="C74" s="51"/>
      <c r="D74" s="51"/>
      <c r="E74" s="51"/>
      <c r="F74" s="51"/>
      <c r="G74" s="51"/>
      <c r="H74" s="51"/>
      <c r="I74" s="51"/>
      <c r="J74" s="51"/>
      <c r="K74" s="51"/>
      <c r="L74" s="51"/>
      <c r="M74" s="51"/>
      <c r="N74" s="51"/>
      <c r="O74" s="51"/>
      <c r="P74" s="51"/>
      <c r="Q74" s="51"/>
      <c r="R74" s="51"/>
      <c r="S74" s="51"/>
      <c r="T74" s="51"/>
      <c r="U74" s="51"/>
      <c r="V74" s="51"/>
      <c r="W74" s="51"/>
    </row>
    <row r="75" spans="2:23" x14ac:dyDescent="0.25">
      <c r="B75" s="51"/>
      <c r="C75" s="51"/>
      <c r="D75" s="51"/>
      <c r="E75" s="51"/>
      <c r="F75" s="51"/>
      <c r="G75" s="51"/>
      <c r="H75" s="51"/>
      <c r="I75" s="51"/>
      <c r="J75" s="51"/>
      <c r="K75" s="51"/>
      <c r="L75" s="51"/>
      <c r="M75" s="51"/>
      <c r="N75" s="51"/>
      <c r="O75" s="51"/>
      <c r="P75" s="51"/>
      <c r="Q75" s="51"/>
      <c r="R75" s="51"/>
      <c r="S75" s="51"/>
      <c r="T75" s="51"/>
      <c r="U75" s="51"/>
      <c r="V75" s="51"/>
      <c r="W75" s="51"/>
    </row>
    <row r="76" spans="2:23" x14ac:dyDescent="0.25">
      <c r="B76" s="51"/>
      <c r="C76" s="51"/>
      <c r="D76" s="51"/>
      <c r="E76" s="51"/>
      <c r="F76" s="51"/>
      <c r="G76" s="51"/>
      <c r="H76" s="51"/>
      <c r="I76" s="51"/>
      <c r="J76" s="51"/>
      <c r="K76" s="51"/>
      <c r="L76" s="51"/>
      <c r="M76" s="51"/>
      <c r="N76" s="51"/>
      <c r="O76" s="51"/>
      <c r="P76" s="51"/>
      <c r="Q76" s="51"/>
      <c r="R76" s="51"/>
      <c r="S76" s="51"/>
      <c r="T76" s="51"/>
      <c r="U76" s="51"/>
      <c r="V76" s="51"/>
      <c r="W76" s="51"/>
    </row>
    <row r="79" spans="2:23" ht="18" customHeight="1" x14ac:dyDescent="0.25">
      <c r="B79" s="469" t="s">
        <v>341</v>
      </c>
      <c r="C79" s="469"/>
      <c r="D79" s="469"/>
      <c r="E79" s="469"/>
      <c r="F79" s="469"/>
      <c r="G79" s="469"/>
      <c r="H79" s="469"/>
      <c r="I79" s="469"/>
      <c r="J79" s="469"/>
      <c r="K79" s="469"/>
      <c r="L79" s="469"/>
      <c r="M79" s="469"/>
      <c r="N79" s="469"/>
      <c r="O79" s="469"/>
      <c r="P79" s="469"/>
      <c r="Q79" s="469"/>
      <c r="R79" s="469"/>
      <c r="S79" s="469"/>
    </row>
    <row r="80" spans="2:23" x14ac:dyDescent="0.25">
      <c r="B80" s="51"/>
      <c r="C80" s="51"/>
      <c r="D80" s="51"/>
      <c r="E80" s="51"/>
      <c r="F80" s="51"/>
      <c r="G80" s="51"/>
      <c r="H80" s="51"/>
      <c r="I80" s="51"/>
      <c r="J80" s="51"/>
      <c r="K80" s="51"/>
      <c r="L80" s="51"/>
      <c r="M80" s="51"/>
      <c r="N80" s="51"/>
      <c r="O80" s="51"/>
      <c r="P80" s="51"/>
      <c r="Q80" s="51"/>
      <c r="R80" s="51"/>
      <c r="S80" s="51"/>
      <c r="T80" s="51"/>
    </row>
    <row r="81" spans="2:20" x14ac:dyDescent="0.25">
      <c r="B81" s="51"/>
      <c r="C81" s="51"/>
      <c r="D81" s="51"/>
      <c r="E81" s="51"/>
      <c r="F81" s="51"/>
      <c r="G81" s="51"/>
      <c r="H81" s="51"/>
      <c r="I81" s="51"/>
      <c r="J81" s="51"/>
      <c r="K81" s="51"/>
      <c r="L81" s="51"/>
      <c r="M81" s="51"/>
      <c r="N81" s="51"/>
      <c r="O81" s="51"/>
      <c r="P81" s="51"/>
      <c r="Q81" s="51"/>
      <c r="R81" s="51"/>
      <c r="S81" s="51"/>
      <c r="T81" s="51"/>
    </row>
    <row r="82" spans="2:20" x14ac:dyDescent="0.25">
      <c r="B82" s="51"/>
      <c r="C82" s="51"/>
      <c r="D82" s="51"/>
      <c r="E82" s="51"/>
      <c r="F82" s="51"/>
      <c r="G82" s="51"/>
      <c r="H82" s="51"/>
      <c r="I82" s="51"/>
      <c r="J82" s="51"/>
      <c r="K82" s="51"/>
      <c r="L82" s="51"/>
      <c r="M82" s="51"/>
      <c r="N82" s="51"/>
      <c r="O82" s="51"/>
      <c r="P82" s="51"/>
      <c r="Q82" s="51"/>
      <c r="R82" s="51"/>
      <c r="S82" s="51"/>
      <c r="T82" s="51"/>
    </row>
    <row r="83" spans="2:20" x14ac:dyDescent="0.25">
      <c r="B83" s="51"/>
      <c r="C83" s="51"/>
      <c r="D83" s="51"/>
      <c r="E83" s="51"/>
      <c r="F83" s="51"/>
      <c r="G83" s="51"/>
      <c r="H83" s="51"/>
      <c r="I83" s="51"/>
      <c r="J83" s="51"/>
      <c r="K83" s="51"/>
      <c r="L83" s="51"/>
      <c r="M83" s="51"/>
      <c r="N83" s="51"/>
      <c r="O83" s="51"/>
      <c r="P83" s="51"/>
      <c r="Q83" s="51"/>
      <c r="R83" s="51"/>
      <c r="S83" s="51"/>
      <c r="T83" s="51"/>
    </row>
    <row r="84" spans="2:20" x14ac:dyDescent="0.25">
      <c r="B84" s="51"/>
      <c r="C84" s="51"/>
      <c r="D84" s="51"/>
      <c r="E84" s="51"/>
      <c r="F84" s="51"/>
      <c r="G84" s="51"/>
      <c r="H84" s="51"/>
      <c r="I84" s="51"/>
      <c r="J84" s="51"/>
      <c r="K84" s="51"/>
      <c r="L84" s="51"/>
      <c r="M84" s="51"/>
      <c r="N84" s="51"/>
      <c r="O84" s="51"/>
      <c r="P84" s="51"/>
      <c r="Q84" s="51"/>
      <c r="R84" s="51"/>
      <c r="S84" s="51"/>
      <c r="T84" s="51"/>
    </row>
    <row r="85" spans="2:20" x14ac:dyDescent="0.25">
      <c r="B85" s="51"/>
      <c r="C85" s="51"/>
      <c r="D85" s="51"/>
      <c r="E85" s="51"/>
      <c r="F85" s="51"/>
      <c r="G85" s="51"/>
      <c r="H85" s="51"/>
      <c r="I85" s="51"/>
      <c r="J85" s="51"/>
      <c r="K85" s="51"/>
      <c r="L85" s="51"/>
      <c r="M85" s="51"/>
      <c r="N85" s="51"/>
      <c r="O85" s="51"/>
      <c r="P85" s="51"/>
      <c r="Q85" s="51"/>
      <c r="R85" s="51"/>
      <c r="S85" s="51"/>
      <c r="T85" s="51"/>
    </row>
    <row r="86" spans="2:20" x14ac:dyDescent="0.25">
      <c r="B86" s="51"/>
      <c r="C86" s="51"/>
      <c r="D86" s="51"/>
      <c r="E86" s="51"/>
      <c r="F86" s="51"/>
      <c r="G86" s="51"/>
      <c r="H86" s="51"/>
      <c r="I86" s="51"/>
      <c r="J86" s="51"/>
      <c r="K86" s="51"/>
      <c r="L86" s="51"/>
      <c r="M86" s="51"/>
      <c r="N86" s="51"/>
      <c r="O86" s="51"/>
      <c r="P86" s="51"/>
      <c r="Q86" s="51"/>
      <c r="R86" s="51"/>
      <c r="S86" s="51"/>
      <c r="T86" s="51"/>
    </row>
    <row r="87" spans="2:20" x14ac:dyDescent="0.25">
      <c r="B87" s="51"/>
      <c r="C87" s="51"/>
      <c r="D87" s="51"/>
      <c r="E87" s="51"/>
      <c r="F87" s="51"/>
      <c r="G87" s="51"/>
      <c r="H87" s="51"/>
      <c r="I87" s="51"/>
      <c r="J87" s="51"/>
      <c r="K87" s="51"/>
      <c r="L87" s="51"/>
      <c r="M87" s="51"/>
      <c r="N87" s="51"/>
      <c r="O87" s="51"/>
      <c r="P87" s="51"/>
      <c r="Q87" s="51"/>
      <c r="R87" s="51"/>
      <c r="S87" s="51"/>
      <c r="T87" s="51"/>
    </row>
    <row r="88" spans="2:20" x14ac:dyDescent="0.25">
      <c r="B88" s="51"/>
      <c r="C88" s="51"/>
      <c r="D88" s="51"/>
      <c r="E88" s="51"/>
      <c r="F88" s="51"/>
      <c r="G88" s="51"/>
      <c r="H88" s="51"/>
      <c r="I88" s="51"/>
      <c r="J88" s="51"/>
      <c r="K88" s="51"/>
      <c r="L88" s="51"/>
      <c r="M88" s="51"/>
      <c r="N88" s="51"/>
      <c r="O88" s="51"/>
      <c r="P88" s="51"/>
      <c r="Q88" s="51"/>
      <c r="R88" s="51"/>
      <c r="S88" s="51"/>
      <c r="T88" s="51"/>
    </row>
    <row r="89" spans="2:20" x14ac:dyDescent="0.25">
      <c r="B89" s="51"/>
      <c r="C89" s="51"/>
      <c r="D89" s="51"/>
      <c r="E89" s="51"/>
      <c r="F89" s="51"/>
      <c r="G89" s="51"/>
      <c r="H89" s="51"/>
      <c r="I89" s="51"/>
      <c r="J89" s="51"/>
      <c r="K89" s="51"/>
      <c r="L89" s="51"/>
      <c r="M89" s="51"/>
      <c r="N89" s="51"/>
      <c r="O89" s="51"/>
      <c r="P89" s="51"/>
      <c r="Q89" s="51"/>
      <c r="R89" s="51"/>
      <c r="S89" s="51"/>
      <c r="T89" s="51"/>
    </row>
    <row r="90" spans="2:20" x14ac:dyDescent="0.25">
      <c r="B90" s="51"/>
      <c r="C90" s="51"/>
      <c r="D90" s="51"/>
      <c r="E90" s="51"/>
      <c r="F90" s="51"/>
      <c r="G90" s="51"/>
      <c r="H90" s="51"/>
      <c r="I90" s="51"/>
      <c r="J90" s="51"/>
      <c r="K90" s="51"/>
      <c r="L90" s="51"/>
      <c r="M90" s="51"/>
      <c r="N90" s="51"/>
      <c r="O90" s="51"/>
      <c r="P90" s="51"/>
      <c r="Q90" s="51"/>
      <c r="R90" s="51"/>
      <c r="S90" s="51"/>
      <c r="T90" s="51"/>
    </row>
    <row r="91" spans="2:20" x14ac:dyDescent="0.25">
      <c r="B91" s="51"/>
      <c r="C91" s="51"/>
      <c r="D91" s="51"/>
      <c r="E91" s="51"/>
      <c r="F91" s="51"/>
      <c r="G91" s="51"/>
      <c r="H91" s="51"/>
      <c r="I91" s="51"/>
      <c r="J91" s="51"/>
      <c r="K91" s="51"/>
      <c r="L91" s="51"/>
      <c r="M91" s="51"/>
      <c r="N91" s="51"/>
      <c r="O91" s="51"/>
      <c r="P91" s="51"/>
      <c r="Q91" s="51"/>
      <c r="R91" s="51"/>
      <c r="S91" s="51"/>
      <c r="T91" s="51"/>
    </row>
    <row r="92" spans="2:20" x14ac:dyDescent="0.25">
      <c r="B92" s="51"/>
      <c r="C92" s="51"/>
      <c r="D92" s="51"/>
      <c r="E92" s="51"/>
      <c r="F92" s="51"/>
      <c r="G92" s="51"/>
      <c r="H92" s="51"/>
      <c r="I92" s="51"/>
      <c r="J92" s="51"/>
      <c r="K92" s="51"/>
      <c r="L92" s="51"/>
      <c r="M92" s="51"/>
      <c r="N92" s="51"/>
      <c r="O92" s="51"/>
      <c r="P92" s="51"/>
      <c r="Q92" s="51"/>
      <c r="R92" s="51"/>
      <c r="S92" s="51"/>
      <c r="T92" s="51"/>
    </row>
    <row r="93" spans="2:20" x14ac:dyDescent="0.25">
      <c r="B93" s="51"/>
      <c r="C93" s="51"/>
      <c r="D93" s="51"/>
      <c r="E93" s="51"/>
      <c r="F93" s="51"/>
      <c r="G93" s="51"/>
      <c r="H93" s="51"/>
      <c r="I93" s="51"/>
      <c r="J93" s="51"/>
      <c r="K93" s="51"/>
      <c r="L93" s="51"/>
      <c r="M93" s="51"/>
      <c r="N93" s="51"/>
      <c r="O93" s="51"/>
      <c r="P93" s="51"/>
      <c r="Q93" s="51"/>
      <c r="R93" s="51"/>
      <c r="S93" s="51"/>
      <c r="T93" s="51"/>
    </row>
    <row r="94" spans="2:20" x14ac:dyDescent="0.25">
      <c r="B94" s="51"/>
      <c r="C94" s="51"/>
      <c r="D94" s="51"/>
      <c r="E94" s="51"/>
      <c r="F94" s="51"/>
      <c r="G94" s="51"/>
      <c r="H94" s="51"/>
      <c r="I94" s="51"/>
      <c r="J94" s="51"/>
      <c r="K94" s="51"/>
      <c r="L94" s="51"/>
      <c r="M94" s="51"/>
      <c r="N94" s="51"/>
      <c r="O94" s="51"/>
      <c r="P94" s="51"/>
      <c r="Q94" s="51"/>
      <c r="R94" s="51"/>
      <c r="S94" s="51"/>
      <c r="T94" s="51"/>
    </row>
    <row r="95" spans="2:20" x14ac:dyDescent="0.25">
      <c r="B95" s="51"/>
      <c r="C95" s="51"/>
      <c r="D95" s="51"/>
      <c r="E95" s="51"/>
      <c r="F95" s="51"/>
      <c r="G95" s="51"/>
      <c r="H95" s="51"/>
      <c r="I95" s="51"/>
      <c r="J95" s="51"/>
      <c r="K95" s="51"/>
      <c r="L95" s="51"/>
      <c r="M95" s="51"/>
      <c r="N95" s="51"/>
      <c r="O95" s="51"/>
      <c r="P95" s="51"/>
      <c r="Q95" s="51"/>
      <c r="R95" s="51"/>
      <c r="S95" s="51"/>
      <c r="T95" s="51"/>
    </row>
    <row r="96" spans="2:20" x14ac:dyDescent="0.25">
      <c r="B96" s="51"/>
      <c r="C96" s="51"/>
      <c r="D96" s="51"/>
      <c r="E96" s="51"/>
      <c r="F96" s="51"/>
      <c r="G96" s="51"/>
      <c r="H96" s="51"/>
      <c r="I96" s="51"/>
      <c r="J96" s="51"/>
      <c r="K96" s="51"/>
      <c r="L96" s="51"/>
      <c r="M96" s="51"/>
      <c r="N96" s="51"/>
      <c r="O96" s="51"/>
      <c r="P96" s="51"/>
      <c r="Q96" s="51"/>
      <c r="R96" s="51"/>
      <c r="S96" s="51"/>
      <c r="T96" s="51"/>
    </row>
    <row r="97" spans="2:21" x14ac:dyDescent="0.25">
      <c r="B97" s="51"/>
      <c r="C97" s="51"/>
      <c r="D97" s="51"/>
      <c r="E97" s="51"/>
      <c r="F97" s="51"/>
      <c r="G97" s="51"/>
      <c r="H97" s="51"/>
      <c r="I97" s="51"/>
      <c r="J97" s="51"/>
      <c r="K97" s="51"/>
      <c r="L97" s="51"/>
      <c r="M97" s="51"/>
      <c r="N97" s="51"/>
      <c r="O97" s="51"/>
      <c r="P97" s="51"/>
      <c r="Q97" s="51"/>
      <c r="R97" s="51"/>
      <c r="S97" s="51"/>
      <c r="T97" s="51"/>
    </row>
    <row r="98" spans="2:21" x14ac:dyDescent="0.25">
      <c r="B98" s="51"/>
      <c r="C98" s="51"/>
      <c r="D98" s="51"/>
      <c r="E98" s="51"/>
      <c r="F98" s="51"/>
      <c r="G98" s="51"/>
      <c r="H98" s="51"/>
      <c r="I98" s="51"/>
      <c r="J98" s="51"/>
      <c r="K98" s="51"/>
      <c r="L98" s="51"/>
      <c r="M98" s="51"/>
      <c r="N98" s="51"/>
      <c r="O98" s="51"/>
      <c r="P98" s="51"/>
      <c r="Q98" s="51"/>
      <c r="R98" s="51"/>
      <c r="S98" s="51"/>
      <c r="T98" s="51"/>
    </row>
    <row r="99" spans="2:21" x14ac:dyDescent="0.25">
      <c r="B99" s="51"/>
      <c r="C99" s="51"/>
      <c r="D99" s="51"/>
      <c r="E99" s="51"/>
      <c r="F99" s="51"/>
      <c r="G99" s="51"/>
      <c r="H99" s="51"/>
      <c r="I99" s="51"/>
      <c r="J99" s="51"/>
      <c r="K99" s="51"/>
      <c r="L99" s="51"/>
      <c r="M99" s="51"/>
      <c r="N99" s="51"/>
      <c r="O99" s="51"/>
      <c r="P99" s="51"/>
      <c r="Q99" s="51"/>
      <c r="R99" s="51"/>
      <c r="S99" s="51"/>
      <c r="T99" s="51"/>
    </row>
    <row r="100" spans="2:21" x14ac:dyDescent="0.25">
      <c r="B100" s="51"/>
      <c r="C100" s="51"/>
      <c r="D100" s="51"/>
      <c r="E100" s="51"/>
      <c r="F100" s="51"/>
      <c r="G100" s="51"/>
      <c r="H100" s="51"/>
      <c r="I100" s="51"/>
      <c r="J100" s="51"/>
      <c r="K100" s="51"/>
      <c r="L100" s="51"/>
      <c r="M100" s="51"/>
      <c r="N100" s="51"/>
      <c r="O100" s="51"/>
      <c r="P100" s="51"/>
      <c r="Q100" s="51"/>
      <c r="R100" s="51"/>
      <c r="S100" s="51"/>
      <c r="T100" s="51"/>
    </row>
    <row r="101" spans="2:21" x14ac:dyDescent="0.25">
      <c r="B101" s="51"/>
      <c r="C101" s="51"/>
      <c r="D101" s="51"/>
      <c r="E101" s="51"/>
      <c r="F101" s="51"/>
      <c r="G101" s="51"/>
      <c r="H101" s="51"/>
      <c r="I101" s="51"/>
      <c r="J101" s="51"/>
      <c r="K101" s="51"/>
      <c r="L101" s="51"/>
      <c r="M101" s="51"/>
      <c r="N101" s="51"/>
      <c r="O101" s="51"/>
      <c r="P101" s="51"/>
      <c r="Q101" s="51"/>
      <c r="R101" s="51"/>
      <c r="S101" s="51"/>
      <c r="T101" s="51"/>
    </row>
    <row r="102" spans="2:21" x14ac:dyDescent="0.25">
      <c r="B102" s="51"/>
      <c r="C102" s="51"/>
      <c r="D102" s="51"/>
      <c r="E102" s="51"/>
      <c r="F102" s="51"/>
      <c r="G102" s="51"/>
      <c r="H102" s="51"/>
      <c r="I102" s="51"/>
      <c r="J102" s="51"/>
      <c r="K102" s="51"/>
      <c r="L102" s="51"/>
      <c r="M102" s="51"/>
      <c r="N102" s="51"/>
      <c r="O102" s="51"/>
      <c r="P102" s="51"/>
      <c r="Q102" s="51"/>
      <c r="R102" s="51"/>
      <c r="S102" s="51"/>
      <c r="T102" s="51"/>
    </row>
    <row r="103" spans="2:21" x14ac:dyDescent="0.25">
      <c r="B103" s="51"/>
      <c r="C103" s="51"/>
      <c r="D103" s="51"/>
      <c r="E103" s="51"/>
      <c r="F103" s="51"/>
      <c r="G103" s="51"/>
      <c r="H103" s="51"/>
      <c r="I103" s="51"/>
      <c r="J103" s="51"/>
      <c r="K103" s="51"/>
      <c r="L103" s="51"/>
      <c r="M103" s="51"/>
      <c r="N103" s="51"/>
      <c r="O103" s="51"/>
      <c r="P103" s="51"/>
      <c r="Q103" s="51"/>
      <c r="R103" s="51"/>
      <c r="S103" s="51"/>
      <c r="T103" s="51"/>
    </row>
    <row r="104" spans="2:21" x14ac:dyDescent="0.25">
      <c r="B104" s="51"/>
      <c r="C104" s="51"/>
      <c r="D104" s="51"/>
      <c r="E104" s="51"/>
      <c r="F104" s="51"/>
      <c r="G104" s="51"/>
      <c r="H104" s="51"/>
      <c r="I104" s="51"/>
      <c r="J104" s="51"/>
      <c r="K104" s="51"/>
      <c r="L104" s="51"/>
      <c r="M104" s="51"/>
      <c r="N104" s="51"/>
      <c r="O104" s="51"/>
      <c r="P104" s="51"/>
      <c r="Q104" s="51"/>
      <c r="R104" s="51"/>
      <c r="S104" s="51"/>
      <c r="T104" s="51"/>
    </row>
    <row r="105" spans="2:21" x14ac:dyDescent="0.25">
      <c r="B105" s="51"/>
      <c r="C105" s="51"/>
      <c r="D105" s="51"/>
      <c r="E105" s="51"/>
      <c r="F105" s="51"/>
      <c r="G105" s="51"/>
      <c r="H105" s="51"/>
      <c r="I105" s="51"/>
      <c r="J105" s="51"/>
      <c r="K105" s="51"/>
      <c r="L105" s="51"/>
      <c r="M105" s="51"/>
      <c r="N105" s="51"/>
      <c r="O105" s="51"/>
      <c r="P105" s="51"/>
      <c r="Q105" s="51"/>
      <c r="R105" s="51"/>
      <c r="S105" s="51"/>
      <c r="T105" s="51"/>
    </row>
    <row r="109" spans="2:21" ht="18" customHeight="1" x14ac:dyDescent="0.25">
      <c r="B109" s="469" t="s">
        <v>342</v>
      </c>
      <c r="C109" s="469"/>
      <c r="D109" s="469"/>
      <c r="E109" s="469"/>
      <c r="F109" s="469"/>
      <c r="G109" s="469"/>
      <c r="H109" s="469"/>
      <c r="I109" s="469"/>
      <c r="J109" s="469"/>
      <c r="K109" s="469"/>
      <c r="L109" s="469"/>
      <c r="M109" s="469"/>
      <c r="N109" s="469"/>
      <c r="O109" s="469"/>
      <c r="P109" s="469"/>
      <c r="Q109" s="469"/>
      <c r="R109" s="469"/>
      <c r="S109" s="469"/>
    </row>
    <row r="110" spans="2:21" x14ac:dyDescent="0.25">
      <c r="B110" s="51"/>
      <c r="C110" s="51"/>
      <c r="D110" s="51"/>
      <c r="E110" s="51"/>
      <c r="F110" s="51"/>
      <c r="G110" s="51"/>
      <c r="H110" s="51"/>
      <c r="I110" s="51"/>
      <c r="J110" s="51"/>
      <c r="K110" s="51"/>
      <c r="L110" s="51"/>
      <c r="M110" s="51"/>
      <c r="N110" s="51"/>
      <c r="O110" s="51"/>
      <c r="P110" s="51"/>
      <c r="Q110" s="51"/>
      <c r="R110" s="51"/>
      <c r="S110" s="51"/>
      <c r="T110" s="51"/>
      <c r="U110" s="51"/>
    </row>
    <row r="111" spans="2:21" x14ac:dyDescent="0.25">
      <c r="B111" s="51"/>
      <c r="C111" s="51"/>
      <c r="D111" s="51"/>
      <c r="E111" s="51"/>
      <c r="F111" s="51"/>
      <c r="G111" s="51"/>
      <c r="H111" s="51"/>
      <c r="I111" s="51"/>
      <c r="J111" s="51"/>
      <c r="K111" s="51"/>
      <c r="L111" s="51"/>
      <c r="M111" s="51"/>
      <c r="N111" s="51"/>
      <c r="O111" s="51"/>
      <c r="P111" s="51"/>
      <c r="Q111" s="51"/>
      <c r="R111" s="51"/>
      <c r="S111" s="51"/>
      <c r="T111" s="51"/>
      <c r="U111" s="51"/>
    </row>
    <row r="112" spans="2:21" x14ac:dyDescent="0.25">
      <c r="B112" s="51"/>
      <c r="C112" s="51"/>
      <c r="D112" s="51"/>
      <c r="E112" s="51"/>
      <c r="F112" s="51"/>
      <c r="G112" s="51"/>
      <c r="H112" s="51"/>
      <c r="I112" s="51"/>
      <c r="J112" s="51"/>
      <c r="K112" s="51"/>
      <c r="L112" s="51"/>
      <c r="M112" s="51"/>
      <c r="N112" s="51"/>
      <c r="O112" s="51"/>
      <c r="P112" s="51"/>
      <c r="Q112" s="51"/>
      <c r="R112" s="51"/>
      <c r="S112" s="51"/>
      <c r="T112" s="51"/>
      <c r="U112" s="51"/>
    </row>
    <row r="113" spans="2:21" x14ac:dyDescent="0.25">
      <c r="B113" s="51"/>
      <c r="C113" s="51"/>
      <c r="D113" s="51"/>
      <c r="E113" s="51"/>
      <c r="F113" s="51"/>
      <c r="G113" s="51"/>
      <c r="H113" s="51"/>
      <c r="I113" s="51"/>
      <c r="J113" s="51"/>
      <c r="K113" s="51"/>
      <c r="L113" s="51"/>
      <c r="M113" s="51"/>
      <c r="N113" s="51"/>
      <c r="O113" s="51"/>
      <c r="P113" s="51"/>
      <c r="Q113" s="51"/>
      <c r="R113" s="51"/>
      <c r="S113" s="51"/>
      <c r="T113" s="51"/>
      <c r="U113" s="51"/>
    </row>
    <row r="114" spans="2:21" x14ac:dyDescent="0.25">
      <c r="B114" s="51"/>
      <c r="C114" s="51"/>
      <c r="D114" s="51"/>
      <c r="E114" s="51"/>
      <c r="F114" s="51"/>
      <c r="G114" s="51"/>
      <c r="H114" s="51"/>
      <c r="I114" s="51"/>
      <c r="J114" s="51"/>
      <c r="K114" s="51"/>
      <c r="L114" s="51"/>
      <c r="M114" s="51"/>
      <c r="N114" s="51"/>
      <c r="O114" s="51"/>
      <c r="P114" s="51"/>
      <c r="Q114" s="51"/>
      <c r="R114" s="51"/>
      <c r="S114" s="51"/>
      <c r="T114" s="51"/>
      <c r="U114" s="51"/>
    </row>
    <row r="115" spans="2:21" x14ac:dyDescent="0.25">
      <c r="B115" s="51"/>
      <c r="C115" s="51"/>
      <c r="D115" s="51"/>
      <c r="E115" s="51"/>
      <c r="F115" s="51"/>
      <c r="G115" s="51"/>
      <c r="H115" s="51"/>
      <c r="I115" s="51"/>
      <c r="J115" s="51"/>
      <c r="K115" s="51"/>
      <c r="L115" s="51"/>
      <c r="M115" s="51"/>
      <c r="N115" s="51"/>
      <c r="O115" s="51"/>
      <c r="P115" s="51"/>
      <c r="Q115" s="51"/>
      <c r="R115" s="51"/>
      <c r="S115" s="51"/>
      <c r="T115" s="51"/>
      <c r="U115" s="51"/>
    </row>
    <row r="116" spans="2:21" x14ac:dyDescent="0.25">
      <c r="B116" s="51"/>
      <c r="C116" s="51"/>
      <c r="D116" s="51"/>
      <c r="E116" s="51"/>
      <c r="F116" s="51"/>
      <c r="G116" s="51"/>
      <c r="H116" s="51"/>
      <c r="I116" s="51"/>
      <c r="J116" s="51"/>
      <c r="K116" s="51"/>
      <c r="L116" s="51"/>
      <c r="M116" s="51"/>
      <c r="N116" s="51"/>
      <c r="O116" s="51"/>
      <c r="P116" s="51"/>
      <c r="Q116" s="51"/>
      <c r="R116" s="51"/>
      <c r="S116" s="51"/>
      <c r="T116" s="51"/>
      <c r="U116" s="51"/>
    </row>
    <row r="117" spans="2:21" x14ac:dyDescent="0.25">
      <c r="B117" s="51"/>
      <c r="C117" s="51"/>
      <c r="D117" s="51"/>
      <c r="E117" s="51"/>
      <c r="F117" s="51"/>
      <c r="G117" s="51"/>
      <c r="H117" s="51"/>
      <c r="I117" s="51"/>
      <c r="J117" s="51"/>
      <c r="K117" s="51"/>
      <c r="L117" s="51"/>
      <c r="M117" s="51"/>
      <c r="N117" s="51"/>
      <c r="O117" s="51"/>
      <c r="P117" s="51"/>
      <c r="Q117" s="51"/>
      <c r="R117" s="51"/>
      <c r="S117" s="51"/>
      <c r="T117" s="51"/>
      <c r="U117" s="51"/>
    </row>
    <row r="118" spans="2:21" x14ac:dyDescent="0.25">
      <c r="B118" s="51"/>
      <c r="C118" s="51"/>
      <c r="D118" s="51"/>
      <c r="E118" s="51"/>
      <c r="F118" s="51"/>
      <c r="G118" s="51"/>
      <c r="H118" s="51"/>
      <c r="I118" s="51"/>
      <c r="J118" s="51"/>
      <c r="K118" s="51"/>
      <c r="L118" s="51"/>
      <c r="M118" s="51"/>
      <c r="N118" s="51"/>
      <c r="O118" s="51"/>
      <c r="P118" s="51"/>
      <c r="Q118" s="51"/>
      <c r="R118" s="51"/>
      <c r="S118" s="51"/>
      <c r="T118" s="51"/>
      <c r="U118" s="51"/>
    </row>
    <row r="119" spans="2:21" x14ac:dyDescent="0.25">
      <c r="B119" s="51"/>
      <c r="C119" s="51"/>
      <c r="D119" s="51"/>
      <c r="E119" s="51"/>
      <c r="F119" s="51"/>
      <c r="G119" s="51"/>
      <c r="H119" s="51"/>
      <c r="I119" s="51"/>
      <c r="J119" s="51"/>
      <c r="K119" s="51"/>
      <c r="L119" s="51"/>
      <c r="M119" s="51"/>
      <c r="N119" s="51"/>
      <c r="O119" s="51"/>
      <c r="P119" s="51"/>
      <c r="Q119" s="51"/>
      <c r="R119" s="51"/>
      <c r="S119" s="51"/>
      <c r="T119" s="51"/>
      <c r="U119" s="51"/>
    </row>
    <row r="120" spans="2:21" x14ac:dyDescent="0.25">
      <c r="B120" s="51"/>
      <c r="C120" s="51"/>
      <c r="D120" s="51"/>
      <c r="E120" s="51"/>
      <c r="F120" s="51"/>
      <c r="G120" s="51"/>
      <c r="H120" s="51"/>
      <c r="I120" s="51"/>
      <c r="J120" s="51"/>
      <c r="K120" s="51"/>
      <c r="L120" s="51"/>
      <c r="M120" s="51"/>
      <c r="N120" s="51"/>
      <c r="O120" s="51"/>
      <c r="P120" s="51"/>
      <c r="Q120" s="51"/>
      <c r="R120" s="51"/>
      <c r="S120" s="51"/>
      <c r="T120" s="51"/>
      <c r="U120" s="51"/>
    </row>
    <row r="121" spans="2:21" x14ac:dyDescent="0.25">
      <c r="B121" s="51"/>
      <c r="C121" s="51"/>
      <c r="D121" s="51"/>
      <c r="E121" s="51"/>
      <c r="F121" s="51"/>
      <c r="G121" s="51"/>
      <c r="H121" s="51"/>
      <c r="I121" s="51"/>
      <c r="J121" s="51"/>
      <c r="K121" s="51"/>
      <c r="L121" s="51"/>
      <c r="M121" s="51"/>
      <c r="N121" s="51"/>
      <c r="O121" s="51"/>
      <c r="P121" s="51"/>
      <c r="Q121" s="51"/>
      <c r="R121" s="51"/>
      <c r="S121" s="51"/>
      <c r="T121" s="51"/>
      <c r="U121" s="51"/>
    </row>
    <row r="122" spans="2:21" x14ac:dyDescent="0.25">
      <c r="B122" s="51"/>
      <c r="C122" s="51"/>
      <c r="D122" s="51"/>
      <c r="E122" s="51"/>
      <c r="F122" s="51"/>
      <c r="G122" s="51"/>
      <c r="H122" s="51"/>
      <c r="I122" s="51"/>
      <c r="J122" s="51"/>
      <c r="K122" s="51"/>
      <c r="L122" s="51"/>
      <c r="M122" s="51"/>
      <c r="N122" s="51"/>
      <c r="O122" s="51"/>
      <c r="P122" s="51"/>
      <c r="Q122" s="51"/>
      <c r="R122" s="51"/>
      <c r="S122" s="51"/>
      <c r="T122" s="51"/>
      <c r="U122" s="51"/>
    </row>
    <row r="123" spans="2:21" x14ac:dyDescent="0.25">
      <c r="B123" s="51"/>
      <c r="C123" s="51"/>
      <c r="D123" s="51"/>
      <c r="E123" s="51"/>
      <c r="F123" s="51"/>
      <c r="G123" s="51"/>
      <c r="H123" s="51"/>
      <c r="I123" s="51"/>
      <c r="J123" s="51"/>
      <c r="K123" s="51"/>
      <c r="L123" s="51"/>
      <c r="M123" s="51"/>
      <c r="N123" s="51"/>
      <c r="O123" s="51"/>
      <c r="P123" s="51"/>
      <c r="Q123" s="51"/>
      <c r="R123" s="51"/>
      <c r="S123" s="51"/>
      <c r="T123" s="51"/>
      <c r="U123" s="51"/>
    </row>
    <row r="124" spans="2:21" x14ac:dyDescent="0.25">
      <c r="B124" s="51"/>
      <c r="C124" s="51"/>
      <c r="D124" s="51"/>
      <c r="E124" s="51"/>
      <c r="F124" s="51"/>
      <c r="G124" s="51"/>
      <c r="H124" s="51"/>
      <c r="I124" s="51"/>
      <c r="J124" s="51"/>
      <c r="K124" s="51"/>
      <c r="L124" s="51"/>
      <c r="M124" s="51"/>
      <c r="N124" s="51"/>
      <c r="O124" s="51"/>
      <c r="P124" s="51"/>
      <c r="Q124" s="51"/>
      <c r="R124" s="51"/>
      <c r="S124" s="51"/>
      <c r="T124" s="51"/>
      <c r="U124" s="51"/>
    </row>
    <row r="125" spans="2:21" x14ac:dyDescent="0.25">
      <c r="B125" s="51"/>
      <c r="C125" s="51"/>
      <c r="D125" s="51"/>
      <c r="E125" s="51"/>
      <c r="F125" s="51"/>
      <c r="G125" s="51"/>
      <c r="H125" s="51"/>
      <c r="I125" s="51"/>
      <c r="J125" s="51"/>
      <c r="K125" s="51"/>
      <c r="L125" s="51"/>
      <c r="M125" s="51"/>
      <c r="N125" s="51"/>
      <c r="O125" s="51"/>
      <c r="P125" s="51"/>
      <c r="Q125" s="51"/>
      <c r="R125" s="51"/>
      <c r="S125" s="51"/>
      <c r="T125" s="51"/>
      <c r="U125" s="51"/>
    </row>
    <row r="126" spans="2:21" x14ac:dyDescent="0.25">
      <c r="B126" s="51"/>
      <c r="C126" s="51"/>
      <c r="D126" s="51"/>
      <c r="E126" s="51"/>
      <c r="F126" s="51"/>
      <c r="G126" s="51"/>
      <c r="H126" s="51"/>
      <c r="I126" s="51"/>
      <c r="J126" s="51"/>
      <c r="K126" s="51"/>
      <c r="L126" s="51"/>
      <c r="M126" s="51"/>
      <c r="N126" s="51"/>
      <c r="O126" s="51"/>
      <c r="P126" s="51"/>
      <c r="Q126" s="51"/>
      <c r="R126" s="51"/>
      <c r="S126" s="51"/>
      <c r="T126" s="51"/>
      <c r="U126" s="51"/>
    </row>
    <row r="127" spans="2:21" x14ac:dyDescent="0.25">
      <c r="B127" s="51"/>
      <c r="C127" s="51"/>
      <c r="D127" s="51"/>
      <c r="E127" s="51"/>
      <c r="F127" s="51"/>
      <c r="G127" s="51"/>
      <c r="H127" s="51"/>
      <c r="I127" s="51"/>
      <c r="J127" s="51"/>
      <c r="K127" s="51"/>
      <c r="L127" s="51"/>
      <c r="M127" s="51"/>
      <c r="N127" s="51"/>
      <c r="O127" s="51"/>
      <c r="P127" s="51"/>
      <c r="Q127" s="51"/>
      <c r="R127" s="51"/>
      <c r="S127" s="51"/>
      <c r="T127" s="51"/>
      <c r="U127" s="51"/>
    </row>
    <row r="128" spans="2:21" x14ac:dyDescent="0.25">
      <c r="B128" s="51"/>
      <c r="C128" s="51"/>
      <c r="D128" s="51"/>
      <c r="E128" s="51"/>
      <c r="F128" s="51"/>
      <c r="G128" s="51"/>
      <c r="H128" s="51"/>
      <c r="I128" s="51"/>
      <c r="J128" s="51"/>
      <c r="K128" s="51"/>
      <c r="L128" s="51"/>
      <c r="M128" s="51"/>
      <c r="N128" s="51"/>
      <c r="O128" s="51"/>
      <c r="P128" s="51"/>
      <c r="Q128" s="51"/>
      <c r="R128" s="51"/>
      <c r="S128" s="51"/>
      <c r="T128" s="51"/>
      <c r="U128" s="51"/>
    </row>
    <row r="129" spans="2:22" x14ac:dyDescent="0.25">
      <c r="B129" s="51"/>
      <c r="C129" s="51"/>
      <c r="D129" s="51"/>
      <c r="E129" s="51"/>
      <c r="F129" s="51"/>
      <c r="G129" s="51"/>
      <c r="H129" s="51"/>
      <c r="I129" s="51"/>
      <c r="J129" s="51"/>
      <c r="K129" s="51"/>
      <c r="L129" s="51"/>
      <c r="M129" s="51"/>
      <c r="N129" s="51"/>
      <c r="O129" s="51"/>
      <c r="P129" s="51"/>
      <c r="Q129" s="51"/>
      <c r="R129" s="51"/>
      <c r="S129" s="51"/>
      <c r="T129" s="51"/>
      <c r="U129" s="51"/>
    </row>
    <row r="130" spans="2:22" x14ac:dyDescent="0.25">
      <c r="B130" s="51"/>
      <c r="C130" s="51"/>
      <c r="D130" s="51"/>
      <c r="E130" s="51"/>
      <c r="F130" s="51"/>
      <c r="G130" s="51"/>
      <c r="H130" s="51"/>
      <c r="I130" s="51"/>
      <c r="J130" s="51"/>
      <c r="K130" s="51"/>
      <c r="L130" s="51"/>
      <c r="M130" s="51"/>
      <c r="N130" s="51"/>
      <c r="O130" s="51"/>
      <c r="P130" s="51"/>
      <c r="Q130" s="51"/>
      <c r="R130" s="51"/>
      <c r="S130" s="51"/>
      <c r="T130" s="51"/>
      <c r="U130" s="51"/>
    </row>
    <row r="131" spans="2:22" x14ac:dyDescent="0.25">
      <c r="B131" s="51"/>
      <c r="C131" s="51"/>
      <c r="D131" s="51"/>
      <c r="E131" s="51"/>
      <c r="F131" s="51"/>
      <c r="G131" s="51"/>
      <c r="H131" s="51"/>
      <c r="I131" s="51"/>
      <c r="J131" s="51"/>
      <c r="K131" s="51"/>
      <c r="L131" s="51"/>
      <c r="M131" s="51"/>
      <c r="N131" s="51"/>
      <c r="O131" s="51"/>
      <c r="P131" s="51"/>
      <c r="Q131" s="51"/>
      <c r="R131" s="51"/>
      <c r="S131" s="51"/>
      <c r="T131" s="51"/>
      <c r="U131" s="51"/>
    </row>
    <row r="132" spans="2:22" x14ac:dyDescent="0.25">
      <c r="B132" s="51"/>
      <c r="C132" s="51"/>
      <c r="D132" s="51"/>
      <c r="E132" s="51"/>
      <c r="F132" s="51"/>
      <c r="G132" s="51"/>
      <c r="H132" s="51"/>
      <c r="I132" s="51"/>
      <c r="J132" s="51"/>
      <c r="K132" s="51"/>
      <c r="L132" s="51"/>
      <c r="M132" s="51"/>
      <c r="N132" s="51"/>
      <c r="O132" s="51"/>
      <c r="P132" s="51"/>
      <c r="Q132" s="51"/>
      <c r="R132" s="51"/>
      <c r="S132" s="51"/>
      <c r="T132" s="51"/>
      <c r="U132" s="51"/>
    </row>
    <row r="133" spans="2:22" x14ac:dyDescent="0.25">
      <c r="B133" s="51"/>
      <c r="C133" s="51"/>
      <c r="D133" s="51"/>
      <c r="E133" s="51"/>
      <c r="F133" s="51"/>
      <c r="G133" s="51"/>
      <c r="H133" s="51"/>
      <c r="I133" s="51"/>
      <c r="J133" s="51"/>
      <c r="K133" s="51"/>
      <c r="L133" s="51"/>
      <c r="M133" s="51"/>
      <c r="N133" s="51"/>
      <c r="O133" s="51"/>
      <c r="P133" s="51"/>
      <c r="Q133" s="51"/>
      <c r="R133" s="51"/>
      <c r="S133" s="51"/>
      <c r="T133" s="51"/>
      <c r="U133" s="51"/>
    </row>
    <row r="134" spans="2:22" x14ac:dyDescent="0.25">
      <c r="B134" s="51"/>
      <c r="C134" s="51"/>
      <c r="D134" s="51"/>
      <c r="E134" s="51"/>
      <c r="F134" s="51"/>
      <c r="G134" s="51"/>
      <c r="H134" s="51"/>
      <c r="I134" s="51"/>
      <c r="J134" s="51"/>
      <c r="K134" s="51"/>
      <c r="L134" s="51"/>
      <c r="M134" s="51"/>
      <c r="N134" s="51"/>
      <c r="O134" s="51"/>
      <c r="P134" s="51"/>
      <c r="Q134" s="51"/>
      <c r="R134" s="51"/>
      <c r="S134" s="51"/>
      <c r="T134" s="51"/>
      <c r="U134" s="51"/>
    </row>
    <row r="135" spans="2:22" x14ac:dyDescent="0.25">
      <c r="B135" s="51"/>
      <c r="C135" s="51"/>
      <c r="D135" s="51"/>
      <c r="E135" s="51"/>
      <c r="F135" s="51"/>
      <c r="G135" s="51"/>
      <c r="H135" s="51"/>
      <c r="I135" s="51"/>
      <c r="J135" s="51"/>
      <c r="K135" s="51"/>
      <c r="L135" s="51"/>
      <c r="M135" s="51"/>
      <c r="N135" s="51"/>
      <c r="O135" s="51"/>
      <c r="P135" s="51"/>
      <c r="Q135" s="51"/>
      <c r="R135" s="51"/>
      <c r="S135" s="51"/>
      <c r="T135" s="51"/>
      <c r="U135" s="51"/>
    </row>
    <row r="136" spans="2:22" ht="15" customHeight="1" x14ac:dyDescent="0.25">
      <c r="B136" s="494"/>
      <c r="C136" s="494"/>
      <c r="D136" s="494"/>
      <c r="E136" s="494"/>
      <c r="F136" s="494"/>
      <c r="G136" s="494"/>
      <c r="H136" s="494"/>
      <c r="I136" s="494"/>
      <c r="J136" s="494"/>
      <c r="K136" s="494"/>
      <c r="L136" s="494"/>
      <c r="M136" s="494"/>
      <c r="N136" s="494"/>
      <c r="O136" s="494"/>
      <c r="P136" s="494"/>
      <c r="Q136" s="494"/>
      <c r="R136" s="494"/>
      <c r="S136" s="494"/>
    </row>
    <row r="138" spans="2:22" ht="18" customHeight="1" x14ac:dyDescent="0.25">
      <c r="B138" s="469" t="s">
        <v>343</v>
      </c>
      <c r="C138" s="469"/>
      <c r="D138" s="469"/>
      <c r="E138" s="469"/>
      <c r="F138" s="469"/>
      <c r="G138" s="469"/>
      <c r="H138" s="469"/>
      <c r="I138" s="469"/>
      <c r="J138" s="469"/>
      <c r="K138" s="469"/>
      <c r="L138" s="469"/>
      <c r="M138" s="469"/>
      <c r="N138" s="469"/>
      <c r="O138" s="469"/>
      <c r="P138" s="469"/>
      <c r="Q138" s="469"/>
      <c r="R138" s="469"/>
      <c r="S138" s="469"/>
    </row>
    <row r="139" spans="2:22" x14ac:dyDescent="0.25">
      <c r="B139" s="51"/>
      <c r="C139" s="51"/>
      <c r="D139" s="51"/>
      <c r="E139" s="51"/>
      <c r="F139" s="51"/>
      <c r="G139" s="51"/>
      <c r="H139" s="51"/>
      <c r="I139" s="51"/>
      <c r="J139" s="51"/>
      <c r="K139" s="51"/>
      <c r="L139" s="51"/>
      <c r="M139" s="51"/>
      <c r="N139" s="51"/>
      <c r="O139" s="51"/>
      <c r="P139" s="51"/>
      <c r="Q139" s="51"/>
      <c r="R139" s="51"/>
      <c r="S139" s="51"/>
      <c r="T139" s="51"/>
      <c r="U139" s="51"/>
      <c r="V139" s="51"/>
    </row>
    <row r="140" spans="2:22" x14ac:dyDescent="0.25">
      <c r="B140" s="51"/>
      <c r="C140" s="51"/>
      <c r="D140" s="51"/>
      <c r="E140" s="51"/>
      <c r="F140" s="51"/>
      <c r="G140" s="51"/>
      <c r="H140" s="51"/>
      <c r="I140" s="51"/>
      <c r="J140" s="51"/>
      <c r="K140" s="51"/>
      <c r="L140" s="51"/>
      <c r="M140" s="51"/>
      <c r="N140" s="51"/>
      <c r="O140" s="51"/>
      <c r="P140" s="51"/>
      <c r="Q140" s="51"/>
      <c r="R140" s="51"/>
      <c r="S140" s="51"/>
      <c r="T140" s="51"/>
      <c r="U140" s="51"/>
      <c r="V140" s="51"/>
    </row>
    <row r="141" spans="2:22" x14ac:dyDescent="0.25">
      <c r="B141" s="51"/>
      <c r="C141" s="51"/>
      <c r="D141" s="51"/>
      <c r="E141" s="51"/>
      <c r="F141" s="51"/>
      <c r="G141" s="51"/>
      <c r="H141" s="51"/>
      <c r="I141" s="51"/>
      <c r="J141" s="51"/>
      <c r="K141" s="51"/>
      <c r="L141" s="51"/>
      <c r="M141" s="51"/>
      <c r="N141" s="51"/>
      <c r="O141" s="51"/>
      <c r="P141" s="51"/>
      <c r="Q141" s="51"/>
      <c r="R141" s="51"/>
      <c r="S141" s="51"/>
      <c r="T141" s="51"/>
      <c r="U141" s="51"/>
      <c r="V141" s="51"/>
    </row>
    <row r="142" spans="2:22" x14ac:dyDescent="0.25">
      <c r="B142" s="51"/>
      <c r="C142" s="51"/>
      <c r="D142" s="51"/>
      <c r="E142" s="51"/>
      <c r="F142" s="36"/>
      <c r="G142" s="36"/>
      <c r="H142" s="36"/>
      <c r="I142" s="36"/>
      <c r="J142" s="36"/>
      <c r="K142" s="36"/>
      <c r="L142" s="36"/>
      <c r="M142" s="36"/>
      <c r="N142" s="36"/>
      <c r="O142" s="36"/>
      <c r="P142" s="36"/>
      <c r="Q142" s="36"/>
      <c r="R142" s="36"/>
      <c r="S142" s="51"/>
      <c r="T142" s="51"/>
      <c r="U142" s="51"/>
      <c r="V142" s="51"/>
    </row>
    <row r="143" spans="2:22" x14ac:dyDescent="0.25">
      <c r="B143" s="51"/>
      <c r="C143" s="51"/>
      <c r="D143" s="51"/>
      <c r="E143" s="51"/>
      <c r="F143" s="36"/>
      <c r="G143" s="36"/>
      <c r="H143" s="36"/>
      <c r="I143" s="36"/>
      <c r="J143" s="36"/>
      <c r="K143" s="36"/>
      <c r="L143" s="36"/>
      <c r="M143" s="36"/>
      <c r="N143" s="36"/>
      <c r="O143" s="36"/>
      <c r="P143" s="36"/>
      <c r="Q143" s="36"/>
      <c r="R143" s="36"/>
      <c r="S143" s="51"/>
      <c r="T143" s="51"/>
      <c r="U143" s="51"/>
      <c r="V143" s="51"/>
    </row>
    <row r="144" spans="2:22" x14ac:dyDescent="0.25">
      <c r="B144" s="51"/>
      <c r="C144" s="51"/>
      <c r="D144" s="51"/>
      <c r="E144" s="51"/>
      <c r="F144" s="36"/>
      <c r="G144" s="36"/>
      <c r="H144" s="36"/>
      <c r="I144" s="36"/>
      <c r="J144" s="36"/>
      <c r="K144" s="36"/>
      <c r="L144" s="36"/>
      <c r="M144" s="36"/>
      <c r="N144" s="36"/>
      <c r="O144" s="36"/>
      <c r="P144" s="36"/>
      <c r="Q144" s="36"/>
      <c r="R144" s="36"/>
      <c r="S144" s="51"/>
      <c r="T144" s="51"/>
      <c r="U144" s="51"/>
      <c r="V144" s="51"/>
    </row>
    <row r="145" spans="2:22" x14ac:dyDescent="0.25">
      <c r="B145" s="51"/>
      <c r="C145" s="51"/>
      <c r="D145" s="51"/>
      <c r="E145" s="51"/>
      <c r="F145" s="36"/>
      <c r="G145" s="36"/>
      <c r="H145" s="36"/>
      <c r="I145" s="36"/>
      <c r="J145" s="36"/>
      <c r="K145" s="36"/>
      <c r="L145" s="36"/>
      <c r="M145" s="36"/>
      <c r="N145" s="36"/>
      <c r="O145" s="36"/>
      <c r="P145" s="36"/>
      <c r="Q145" s="36"/>
      <c r="R145" s="36"/>
      <c r="S145" s="51"/>
      <c r="T145" s="51"/>
      <c r="U145" s="51"/>
      <c r="V145" s="51"/>
    </row>
    <row r="146" spans="2:22" x14ac:dyDescent="0.25">
      <c r="B146" s="51"/>
      <c r="C146" s="51"/>
      <c r="D146" s="51"/>
      <c r="E146" s="51"/>
      <c r="F146" s="36"/>
      <c r="G146" s="36"/>
      <c r="H146" s="36"/>
      <c r="I146" s="36"/>
      <c r="J146" s="36"/>
      <c r="K146" s="36"/>
      <c r="L146" s="36"/>
      <c r="M146" s="36"/>
      <c r="N146" s="36"/>
      <c r="O146" s="36"/>
      <c r="P146" s="36"/>
      <c r="Q146" s="36"/>
      <c r="R146" s="36"/>
      <c r="S146" s="51"/>
      <c r="T146" s="51"/>
      <c r="U146" s="51"/>
      <c r="V146" s="51"/>
    </row>
    <row r="147" spans="2:22" x14ac:dyDescent="0.25">
      <c r="B147" s="51"/>
      <c r="C147" s="51"/>
      <c r="D147" s="51"/>
      <c r="E147" s="51"/>
      <c r="F147" s="36"/>
      <c r="G147" s="36"/>
      <c r="H147" s="36"/>
      <c r="I147" s="36"/>
      <c r="J147" s="36"/>
      <c r="K147" s="36"/>
      <c r="L147" s="36"/>
      <c r="M147" s="36"/>
      <c r="N147" s="36"/>
      <c r="O147" s="36"/>
      <c r="P147" s="36"/>
      <c r="Q147" s="36"/>
      <c r="R147" s="36"/>
      <c r="S147" s="51"/>
      <c r="T147" s="51"/>
      <c r="U147" s="51"/>
      <c r="V147" s="51"/>
    </row>
    <row r="148" spans="2:22" x14ac:dyDescent="0.25">
      <c r="B148" s="51"/>
      <c r="C148" s="51"/>
      <c r="D148" s="51"/>
      <c r="E148" s="51"/>
      <c r="F148" s="36"/>
      <c r="G148" s="36"/>
      <c r="H148" s="36"/>
      <c r="I148" s="36"/>
      <c r="J148" s="36"/>
      <c r="K148" s="36"/>
      <c r="L148" s="36"/>
      <c r="M148" s="36"/>
      <c r="N148" s="36"/>
      <c r="O148" s="36"/>
      <c r="P148" s="36"/>
      <c r="Q148" s="36"/>
      <c r="R148" s="36"/>
      <c r="S148" s="51"/>
      <c r="T148" s="51"/>
      <c r="U148" s="51"/>
      <c r="V148" s="51"/>
    </row>
    <row r="149" spans="2:22" x14ac:dyDescent="0.25">
      <c r="B149" s="51"/>
      <c r="C149" s="51"/>
      <c r="D149" s="51"/>
      <c r="E149" s="51"/>
      <c r="F149" s="36"/>
      <c r="G149" s="36"/>
      <c r="H149" s="36"/>
      <c r="I149" s="36"/>
      <c r="J149" s="36"/>
      <c r="K149" s="36"/>
      <c r="L149" s="36"/>
      <c r="M149" s="36"/>
      <c r="N149" s="36"/>
      <c r="O149" s="36"/>
      <c r="P149" s="36"/>
      <c r="Q149" s="36"/>
      <c r="R149" s="36"/>
      <c r="S149" s="51"/>
      <c r="T149" s="51"/>
      <c r="U149" s="51"/>
      <c r="V149" s="51"/>
    </row>
    <row r="150" spans="2:22" x14ac:dyDescent="0.25">
      <c r="B150" s="51"/>
      <c r="C150" s="51"/>
      <c r="D150" s="51"/>
      <c r="E150" s="51"/>
      <c r="F150" s="36"/>
      <c r="G150" s="36"/>
      <c r="H150" s="36"/>
      <c r="I150" s="36"/>
      <c r="J150" s="36"/>
      <c r="K150" s="36"/>
      <c r="L150" s="36"/>
      <c r="M150" s="36"/>
      <c r="N150" s="36"/>
      <c r="O150" s="36"/>
      <c r="P150" s="36"/>
      <c r="Q150" s="36"/>
      <c r="R150" s="36"/>
      <c r="S150" s="51"/>
      <c r="T150" s="51"/>
      <c r="U150" s="51"/>
      <c r="V150" s="51"/>
    </row>
    <row r="151" spans="2:22" x14ac:dyDescent="0.25">
      <c r="B151" s="51"/>
      <c r="C151" s="51"/>
      <c r="D151" s="51"/>
      <c r="E151" s="51"/>
      <c r="F151" s="36"/>
      <c r="G151" s="36"/>
      <c r="H151" s="36"/>
      <c r="I151" s="36"/>
      <c r="J151" s="36"/>
      <c r="K151" s="36"/>
      <c r="L151" s="36"/>
      <c r="M151" s="36"/>
      <c r="N151" s="36"/>
      <c r="O151" s="36"/>
      <c r="P151" s="36"/>
      <c r="Q151" s="36"/>
      <c r="R151" s="36"/>
      <c r="S151" s="51"/>
      <c r="T151" s="51"/>
      <c r="U151" s="51"/>
      <c r="V151" s="51"/>
    </row>
    <row r="152" spans="2:22" x14ac:dyDescent="0.25">
      <c r="B152" s="51"/>
      <c r="C152" s="51"/>
      <c r="D152" s="51"/>
      <c r="E152" s="51"/>
      <c r="F152" s="36"/>
      <c r="G152" s="36"/>
      <c r="H152" s="36"/>
      <c r="I152" s="36"/>
      <c r="J152" s="36"/>
      <c r="K152" s="36"/>
      <c r="L152" s="36"/>
      <c r="M152" s="36"/>
      <c r="N152" s="36"/>
      <c r="O152" s="36"/>
      <c r="P152" s="36"/>
      <c r="Q152" s="36"/>
      <c r="R152" s="36"/>
      <c r="S152" s="51"/>
      <c r="T152" s="51"/>
      <c r="U152" s="51"/>
      <c r="V152" s="51"/>
    </row>
    <row r="153" spans="2:22" x14ac:dyDescent="0.25">
      <c r="B153" s="51"/>
      <c r="C153" s="51"/>
      <c r="D153" s="51"/>
      <c r="E153" s="51"/>
      <c r="F153" s="36"/>
      <c r="G153" s="36"/>
      <c r="H153" s="36"/>
      <c r="I153" s="36"/>
      <c r="J153" s="36"/>
      <c r="K153" s="36"/>
      <c r="L153" s="36"/>
      <c r="M153" s="36"/>
      <c r="N153" s="36"/>
      <c r="O153" s="36"/>
      <c r="P153" s="36"/>
      <c r="Q153" s="36"/>
      <c r="R153" s="36"/>
      <c r="S153" s="51"/>
      <c r="T153" s="51"/>
      <c r="U153" s="51"/>
      <c r="V153" s="51"/>
    </row>
    <row r="154" spans="2:22" x14ac:dyDescent="0.25">
      <c r="B154" s="51"/>
      <c r="C154" s="51"/>
      <c r="D154" s="51"/>
      <c r="E154" s="51"/>
      <c r="F154" s="36"/>
      <c r="G154" s="36"/>
      <c r="H154" s="36"/>
      <c r="I154" s="36"/>
      <c r="J154" s="36"/>
      <c r="K154" s="36"/>
      <c r="L154" s="36"/>
      <c r="M154" s="36"/>
      <c r="N154" s="36"/>
      <c r="O154" s="36"/>
      <c r="P154" s="36"/>
      <c r="Q154" s="36"/>
      <c r="R154" s="36"/>
      <c r="S154" s="51"/>
      <c r="T154" s="51"/>
      <c r="U154" s="51"/>
      <c r="V154" s="51"/>
    </row>
    <row r="155" spans="2:22" x14ac:dyDescent="0.25">
      <c r="B155" s="51"/>
      <c r="C155" s="51"/>
      <c r="D155" s="51"/>
      <c r="E155" s="51"/>
      <c r="F155" s="36"/>
      <c r="G155" s="36"/>
      <c r="H155" s="36"/>
      <c r="I155" s="36"/>
      <c r="J155" s="36"/>
      <c r="K155" s="36"/>
      <c r="L155" s="36"/>
      <c r="M155" s="36"/>
      <c r="N155" s="36"/>
      <c r="O155" s="36"/>
      <c r="P155" s="36"/>
      <c r="Q155" s="36"/>
      <c r="R155" s="36"/>
      <c r="S155" s="51"/>
      <c r="T155" s="51"/>
      <c r="U155" s="51"/>
      <c r="V155" s="51"/>
    </row>
    <row r="156" spans="2:22" x14ac:dyDescent="0.25">
      <c r="B156" s="51"/>
      <c r="C156" s="51"/>
      <c r="D156" s="51"/>
      <c r="E156" s="51"/>
      <c r="F156" s="36"/>
      <c r="G156" s="36"/>
      <c r="H156" s="36"/>
      <c r="I156" s="36"/>
      <c r="J156" s="36"/>
      <c r="K156" s="36"/>
      <c r="L156" s="36"/>
      <c r="M156" s="36"/>
      <c r="N156" s="36"/>
      <c r="O156" s="36"/>
      <c r="P156" s="36"/>
      <c r="Q156" s="36"/>
      <c r="R156" s="36"/>
      <c r="S156" s="51"/>
      <c r="T156" s="51"/>
      <c r="U156" s="51"/>
      <c r="V156" s="51"/>
    </row>
    <row r="157" spans="2:22" x14ac:dyDescent="0.25">
      <c r="B157" s="51"/>
      <c r="C157" s="51"/>
      <c r="D157" s="51"/>
      <c r="E157" s="51"/>
      <c r="F157" s="36"/>
      <c r="G157" s="36"/>
      <c r="H157" s="36"/>
      <c r="I157" s="36"/>
      <c r="J157" s="36"/>
      <c r="K157" s="36"/>
      <c r="L157" s="36"/>
      <c r="M157" s="36"/>
      <c r="N157" s="36"/>
      <c r="O157" s="36"/>
      <c r="P157" s="36"/>
      <c r="Q157" s="36"/>
      <c r="R157" s="36"/>
      <c r="S157" s="51"/>
      <c r="T157" s="51"/>
      <c r="U157" s="51"/>
      <c r="V157" s="51"/>
    </row>
    <row r="158" spans="2:22" x14ac:dyDescent="0.25">
      <c r="B158" s="51"/>
      <c r="C158" s="51"/>
      <c r="D158" s="51"/>
      <c r="E158" s="51"/>
      <c r="F158" s="36"/>
      <c r="G158" s="36"/>
      <c r="H158" s="36"/>
      <c r="I158" s="36"/>
      <c r="J158" s="36"/>
      <c r="K158" s="36"/>
      <c r="L158" s="36"/>
      <c r="M158" s="36"/>
      <c r="N158" s="36"/>
      <c r="O158" s="36"/>
      <c r="P158" s="36"/>
      <c r="Q158" s="36"/>
      <c r="R158" s="36"/>
      <c r="S158" s="51"/>
      <c r="T158" s="51"/>
      <c r="U158" s="51"/>
      <c r="V158" s="51"/>
    </row>
    <row r="159" spans="2:22" x14ac:dyDescent="0.25">
      <c r="B159" s="51"/>
      <c r="C159" s="51"/>
      <c r="D159" s="51"/>
      <c r="E159" s="51"/>
      <c r="F159" s="36"/>
      <c r="G159" s="36"/>
      <c r="H159" s="36"/>
      <c r="I159" s="36"/>
      <c r="J159" s="36"/>
      <c r="K159" s="36"/>
      <c r="L159" s="36"/>
      <c r="M159" s="36"/>
      <c r="N159" s="36"/>
      <c r="O159" s="36"/>
      <c r="P159" s="36"/>
      <c r="Q159" s="36"/>
      <c r="R159" s="36"/>
      <c r="S159" s="51"/>
      <c r="T159" s="51"/>
      <c r="U159" s="51"/>
      <c r="V159" s="51"/>
    </row>
    <row r="160" spans="2:22" x14ac:dyDescent="0.25">
      <c r="B160" s="51"/>
      <c r="C160" s="51"/>
      <c r="D160" s="51"/>
      <c r="E160" s="51"/>
      <c r="F160" s="36"/>
      <c r="G160" s="36"/>
      <c r="H160" s="36"/>
      <c r="I160" s="36"/>
      <c r="J160" s="36"/>
      <c r="K160" s="36"/>
      <c r="L160" s="36"/>
      <c r="M160" s="36"/>
      <c r="N160" s="36"/>
      <c r="O160" s="36"/>
      <c r="P160" s="36"/>
      <c r="Q160" s="36"/>
      <c r="R160" s="36"/>
      <c r="S160" s="51"/>
      <c r="T160" s="51"/>
      <c r="U160" s="51"/>
      <c r="V160" s="51"/>
    </row>
    <row r="161" spans="2:22" x14ac:dyDescent="0.25">
      <c r="B161" s="51"/>
      <c r="C161" s="51"/>
      <c r="D161" s="51"/>
      <c r="E161" s="51"/>
      <c r="F161" s="36"/>
      <c r="G161" s="36"/>
      <c r="H161" s="36"/>
      <c r="I161" s="36"/>
      <c r="J161" s="36"/>
      <c r="K161" s="36"/>
      <c r="L161" s="36"/>
      <c r="M161" s="36"/>
      <c r="N161" s="36"/>
      <c r="O161" s="36"/>
      <c r="P161" s="36"/>
      <c r="Q161" s="36"/>
      <c r="R161" s="36"/>
      <c r="S161" s="51"/>
      <c r="T161" s="51"/>
      <c r="U161" s="51"/>
      <c r="V161" s="51"/>
    </row>
    <row r="162" spans="2:22" x14ac:dyDescent="0.25">
      <c r="B162" s="51"/>
      <c r="C162" s="51"/>
      <c r="D162" s="51"/>
      <c r="E162" s="51"/>
      <c r="F162" s="36"/>
      <c r="G162" s="36"/>
      <c r="H162" s="36"/>
      <c r="I162" s="36"/>
      <c r="J162" s="36"/>
      <c r="K162" s="36"/>
      <c r="L162" s="36"/>
      <c r="M162" s="36"/>
      <c r="N162" s="36"/>
      <c r="O162" s="36"/>
      <c r="P162" s="36"/>
      <c r="Q162" s="36"/>
      <c r="R162" s="36"/>
      <c r="S162" s="51"/>
      <c r="T162" s="51"/>
      <c r="U162" s="51"/>
      <c r="V162" s="51"/>
    </row>
    <row r="163" spans="2:22" x14ac:dyDescent="0.25">
      <c r="B163" s="51"/>
      <c r="C163" s="51"/>
      <c r="D163" s="51"/>
      <c r="E163" s="51"/>
      <c r="F163" s="36"/>
      <c r="G163" s="36"/>
      <c r="H163" s="36"/>
      <c r="I163" s="36"/>
      <c r="J163" s="36"/>
      <c r="K163" s="36"/>
      <c r="L163" s="36"/>
      <c r="M163" s="36"/>
      <c r="N163" s="36"/>
      <c r="O163" s="36"/>
      <c r="P163" s="36"/>
      <c r="Q163" s="36"/>
      <c r="R163" s="36"/>
      <c r="S163" s="51"/>
      <c r="T163" s="51"/>
      <c r="U163" s="51"/>
      <c r="V163" s="51"/>
    </row>
    <row r="164" spans="2:22" x14ac:dyDescent="0.25">
      <c r="B164" s="51"/>
      <c r="C164" s="51"/>
      <c r="D164" s="51"/>
      <c r="E164" s="51"/>
      <c r="F164" s="36"/>
      <c r="G164" s="36"/>
      <c r="H164" s="36"/>
      <c r="I164" s="36"/>
      <c r="J164" s="36"/>
      <c r="K164" s="36"/>
      <c r="L164" s="36"/>
      <c r="M164" s="36"/>
      <c r="N164" s="36"/>
      <c r="O164" s="36"/>
      <c r="P164" s="36"/>
      <c r="Q164" s="36"/>
      <c r="R164" s="36"/>
      <c r="S164" s="51"/>
      <c r="T164" s="51"/>
      <c r="U164" s="51"/>
      <c r="V164" s="51"/>
    </row>
    <row r="165" spans="2:22" ht="15.75" customHeight="1" x14ac:dyDescent="0.3">
      <c r="B165" s="93" t="s">
        <v>314</v>
      </c>
      <c r="F165" s="36"/>
      <c r="G165" s="36"/>
      <c r="H165" s="36"/>
      <c r="I165" s="36"/>
      <c r="J165" s="36"/>
      <c r="K165" s="36"/>
      <c r="L165" s="36"/>
      <c r="M165" s="36"/>
      <c r="N165" s="36"/>
      <c r="O165" s="36"/>
      <c r="P165" s="36"/>
      <c r="Q165" s="36"/>
      <c r="R165" s="36"/>
    </row>
    <row r="166" spans="2:22" ht="15.75" customHeight="1" x14ac:dyDescent="0.3">
      <c r="B166" s="48" t="s">
        <v>56</v>
      </c>
      <c r="F166" s="36"/>
      <c r="G166" s="36"/>
      <c r="H166" s="36"/>
      <c r="I166" s="36"/>
      <c r="J166" s="36"/>
      <c r="K166" s="36"/>
      <c r="L166" s="36"/>
      <c r="M166" s="36"/>
      <c r="N166" s="36"/>
      <c r="O166" s="36"/>
      <c r="P166" s="36"/>
      <c r="Q166" s="36"/>
      <c r="R166" s="36"/>
    </row>
    <row r="167" spans="2:22" x14ac:dyDescent="0.25">
      <c r="F167" s="36"/>
      <c r="G167" s="36"/>
      <c r="H167" s="36"/>
      <c r="I167" s="36"/>
      <c r="J167" s="36"/>
      <c r="K167" s="36"/>
      <c r="L167" s="36"/>
      <c r="M167" s="36"/>
      <c r="N167" s="36"/>
      <c r="O167" s="36"/>
      <c r="P167" s="36"/>
      <c r="Q167" s="36"/>
      <c r="R167" s="36"/>
    </row>
    <row r="168" spans="2:22" x14ac:dyDescent="0.25">
      <c r="F168" s="36"/>
      <c r="G168" s="36"/>
      <c r="H168" s="36"/>
      <c r="I168" s="36"/>
      <c r="J168" s="36"/>
      <c r="K168" s="36"/>
      <c r="L168" s="36"/>
      <c r="M168" s="36"/>
      <c r="N168" s="36"/>
      <c r="O168" s="36"/>
      <c r="P168" s="36"/>
      <c r="Q168" s="36"/>
      <c r="R168" s="36"/>
    </row>
    <row r="169" spans="2:22" x14ac:dyDescent="0.25">
      <c r="F169" s="36"/>
      <c r="G169" s="36"/>
      <c r="H169" s="36"/>
      <c r="I169" s="36"/>
      <c r="J169" s="36"/>
      <c r="K169" s="36"/>
      <c r="L169" s="36"/>
      <c r="M169" s="36"/>
      <c r="N169" s="36"/>
      <c r="O169" s="36"/>
      <c r="P169" s="36"/>
      <c r="Q169" s="36"/>
      <c r="R169" s="36"/>
    </row>
    <row r="170" spans="2:22" x14ac:dyDescent="0.25">
      <c r="F170" s="36"/>
      <c r="G170" s="36"/>
      <c r="H170" s="36"/>
      <c r="I170" s="36"/>
      <c r="J170" s="36"/>
      <c r="K170" s="36"/>
      <c r="L170" s="36"/>
      <c r="M170" s="36"/>
      <c r="N170" s="36"/>
      <c r="O170" s="36"/>
      <c r="P170" s="36"/>
      <c r="Q170" s="36"/>
      <c r="R170" s="36"/>
    </row>
  </sheetData>
  <sheetProtection selectLockedCells="1" selectUnlockedCells="1"/>
  <mergeCells count="17">
    <mergeCell ref="B138:S138"/>
    <mergeCell ref="B31:Q31"/>
    <mergeCell ref="B21:B23"/>
    <mergeCell ref="B24:B26"/>
    <mergeCell ref="B52:S52"/>
    <mergeCell ref="B79:S79"/>
    <mergeCell ref="B109:S109"/>
    <mergeCell ref="B136:S136"/>
    <mergeCell ref="B29:F29"/>
    <mergeCell ref="B15:B20"/>
    <mergeCell ref="B9:C9"/>
    <mergeCell ref="B3:S3"/>
    <mergeCell ref="B4:S4"/>
    <mergeCell ref="B5:N5"/>
    <mergeCell ref="B7:S7"/>
    <mergeCell ref="B8:C8"/>
    <mergeCell ref="B10:B14"/>
  </mergeCells>
  <conditionalFormatting sqref="D61:U61">
    <cfRule type="cellIs" dxfId="14" priority="1" operator="notEqual">
      <formula>0</formula>
    </cfRule>
  </conditionalFormatting>
  <conditionalFormatting sqref="H35">
    <cfRule type="cellIs" dxfId="13" priority="3" operator="notEqual">
      <formula>0</formula>
    </cfRule>
  </conditionalFormatting>
  <conditionalFormatting sqref="J35">
    <cfRule type="cellIs" dxfId="12" priority="2" operator="notEqual">
      <formula>0</formula>
    </cfRule>
  </conditionalFormatting>
  <hyperlinks>
    <hyperlink ref="B6" location="Indice!A1" display="Índice"/>
    <hyperlink ref="T6" location="'3.1.3_EROG TIPO PUB NA'!A1" display="Siguiente"/>
    <hyperlink ref="S6" location="'3.1.1_EROG PUB NA'!A1" display="Anterior"/>
  </hyperlinks>
  <pageMargins left="0.25" right="0.25" top="0.75" bottom="0.75" header="0.3" footer="0.3"/>
  <pageSetup paperSize="9" scale="93" orientation="portrait" horizontalDpi="4294967293" verticalDpi="3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6"/>
  <sheetViews>
    <sheetView showGridLines="0" zoomScale="60" zoomScaleNormal="60" zoomScaleSheetLayoutView="100" workbookViewId="0">
      <pane ySplit="6" topLeftCell="A7" activePane="bottomLeft" state="frozen"/>
      <selection pane="bottomLeft"/>
    </sheetView>
  </sheetViews>
  <sheetFormatPr baseColWidth="10" defaultRowHeight="15" x14ac:dyDescent="0.25"/>
  <cols>
    <col min="1" max="1" width="2.85546875" customWidth="1"/>
    <col min="2" max="2" width="24.5703125" customWidth="1"/>
    <col min="3" max="3" width="43.28515625" customWidth="1"/>
    <col min="4" max="4" width="18.28515625" customWidth="1"/>
    <col min="5" max="5" width="19" customWidth="1"/>
    <col min="6" max="7" width="18.28515625" customWidth="1"/>
    <col min="8" max="8" width="21.5703125" customWidth="1"/>
    <col min="9" max="9" width="18.28515625" customWidth="1"/>
    <col min="10" max="10" width="19.7109375" customWidth="1"/>
    <col min="11" max="11" width="18.28515625" customWidth="1"/>
    <col min="12" max="12" width="26.140625" customWidth="1"/>
    <col min="13" max="13" width="18.28515625" customWidth="1"/>
    <col min="14" max="19" width="11.42578125" customWidth="1"/>
    <col min="20" max="20" width="2.7109375" customWidth="1"/>
    <col min="21" max="21" width="5.5703125" customWidth="1"/>
    <col min="22" max="22" width="14.5703125" customWidth="1"/>
    <col min="23" max="23" width="11.85546875" customWidth="1"/>
    <col min="24" max="26" width="15.7109375" customWidth="1"/>
  </cols>
  <sheetData>
    <row r="1" spans="2:15" ht="69" customHeight="1" x14ac:dyDescent="0.25"/>
    <row r="2" spans="2:15" ht="21" customHeight="1" x14ac:dyDescent="0.25"/>
    <row r="3" spans="2:15" ht="48" customHeight="1" x14ac:dyDescent="0.25">
      <c r="B3" s="471" t="s">
        <v>95</v>
      </c>
      <c r="C3" s="471"/>
      <c r="D3" s="471"/>
      <c r="E3" s="471"/>
      <c r="F3" s="471"/>
      <c r="G3" s="471"/>
      <c r="H3" s="471"/>
      <c r="I3" s="471"/>
      <c r="J3" s="471"/>
      <c r="K3" s="471"/>
      <c r="L3" s="471"/>
      <c r="M3" s="471"/>
    </row>
    <row r="4" spans="2:15" ht="41.25" customHeight="1" x14ac:dyDescent="0.25">
      <c r="B4" s="469" t="s">
        <v>344</v>
      </c>
      <c r="C4" s="469"/>
      <c r="D4" s="469"/>
      <c r="E4" s="469"/>
      <c r="F4" s="469"/>
      <c r="G4" s="469"/>
      <c r="H4" s="469"/>
      <c r="I4" s="469"/>
      <c r="J4" s="469"/>
      <c r="K4" s="469"/>
      <c r="L4" s="469"/>
      <c r="M4" s="469"/>
    </row>
    <row r="5" spans="2:15" ht="1.1499999999999999" customHeight="1" x14ac:dyDescent="0.25">
      <c r="B5" s="468"/>
      <c r="C5" s="468"/>
      <c r="D5" s="468"/>
      <c r="E5" s="468"/>
      <c r="F5" s="468"/>
      <c r="G5" s="468"/>
      <c r="H5" s="172"/>
      <c r="I5" s="172"/>
      <c r="J5" s="172"/>
      <c r="K5" s="172"/>
      <c r="L5" s="172"/>
      <c r="M5" s="31"/>
    </row>
    <row r="6" spans="2:15" ht="21" customHeight="1" x14ac:dyDescent="0.25">
      <c r="B6" s="62" t="s">
        <v>38</v>
      </c>
      <c r="C6" s="62"/>
      <c r="D6" s="63"/>
      <c r="E6" s="63"/>
      <c r="F6" s="63"/>
      <c r="G6" s="63"/>
      <c r="H6" s="63"/>
      <c r="I6" s="63"/>
      <c r="J6" s="63"/>
      <c r="K6" s="63"/>
      <c r="L6" s="65" t="s">
        <v>74</v>
      </c>
      <c r="M6" s="65" t="s">
        <v>75</v>
      </c>
    </row>
    <row r="7" spans="2:15" ht="24" customHeight="1" x14ac:dyDescent="0.25">
      <c r="B7" s="470" t="s">
        <v>52</v>
      </c>
      <c r="C7" s="470"/>
      <c r="D7" s="470"/>
      <c r="E7" s="470"/>
      <c r="F7" s="470"/>
      <c r="G7" s="470"/>
      <c r="H7" s="470"/>
      <c r="I7" s="470"/>
      <c r="J7" s="470"/>
      <c r="K7" s="470"/>
      <c r="L7" s="470"/>
      <c r="M7" s="470"/>
      <c r="N7" s="181"/>
      <c r="O7" s="181"/>
    </row>
    <row r="8" spans="2:15" ht="27.75" customHeight="1" x14ac:dyDescent="0.25">
      <c r="B8" s="495" t="s">
        <v>40</v>
      </c>
      <c r="C8" s="496"/>
      <c r="D8" s="477" t="s">
        <v>166</v>
      </c>
      <c r="E8" s="200" t="s">
        <v>70</v>
      </c>
      <c r="F8" s="479" t="s">
        <v>71</v>
      </c>
      <c r="G8" s="480"/>
      <c r="H8" s="477" t="s">
        <v>170</v>
      </c>
      <c r="I8" s="479" t="s">
        <v>72</v>
      </c>
      <c r="J8" s="480"/>
      <c r="K8" s="479" t="s">
        <v>171</v>
      </c>
      <c r="L8" s="480"/>
      <c r="M8" s="477" t="s">
        <v>53</v>
      </c>
      <c r="N8" s="181"/>
      <c r="O8" s="181"/>
    </row>
    <row r="9" spans="2:15" ht="68.45" customHeight="1" x14ac:dyDescent="0.25">
      <c r="B9" s="497"/>
      <c r="C9" s="498"/>
      <c r="D9" s="478" t="s">
        <v>166</v>
      </c>
      <c r="E9" s="134" t="s">
        <v>99</v>
      </c>
      <c r="F9" s="134" t="s">
        <v>194</v>
      </c>
      <c r="G9" s="134" t="s">
        <v>100</v>
      </c>
      <c r="H9" s="478" t="s">
        <v>170</v>
      </c>
      <c r="I9" s="134" t="s">
        <v>172</v>
      </c>
      <c r="J9" s="134" t="s">
        <v>101</v>
      </c>
      <c r="K9" s="134" t="s">
        <v>102</v>
      </c>
      <c r="L9" s="134" t="s">
        <v>173</v>
      </c>
      <c r="M9" s="478" t="s">
        <v>53</v>
      </c>
    </row>
    <row r="10" spans="2:15" ht="28.15" customHeight="1" x14ac:dyDescent="0.25">
      <c r="B10" s="490" t="s">
        <v>404</v>
      </c>
      <c r="C10" s="488"/>
      <c r="D10" s="46">
        <v>2831647</v>
      </c>
      <c r="E10" s="46">
        <v>1042721</v>
      </c>
      <c r="F10" s="46">
        <v>51410</v>
      </c>
      <c r="G10" s="46">
        <v>0</v>
      </c>
      <c r="H10" s="46">
        <v>1651806</v>
      </c>
      <c r="I10" s="46">
        <v>2845</v>
      </c>
      <c r="J10" s="46">
        <v>379617</v>
      </c>
      <c r="K10" s="46">
        <v>790</v>
      </c>
      <c r="L10" s="46">
        <v>0</v>
      </c>
      <c r="M10" s="46">
        <v>5960836</v>
      </c>
    </row>
    <row r="11" spans="2:15" ht="32.25" customHeight="1" x14ac:dyDescent="0.25">
      <c r="B11" s="489" t="s">
        <v>463</v>
      </c>
      <c r="C11" s="285" t="s">
        <v>464</v>
      </c>
      <c r="D11" s="67">
        <v>176726</v>
      </c>
      <c r="E11" s="67">
        <v>19489</v>
      </c>
      <c r="F11" s="67">
        <v>1706</v>
      </c>
      <c r="G11" s="67">
        <v>0</v>
      </c>
      <c r="H11" s="67">
        <v>0</v>
      </c>
      <c r="I11" s="67">
        <v>0</v>
      </c>
      <c r="J11" s="67">
        <v>61952</v>
      </c>
      <c r="K11" s="67">
        <v>2</v>
      </c>
      <c r="L11" s="67">
        <v>0</v>
      </c>
      <c r="M11" s="67">
        <v>259875</v>
      </c>
    </row>
    <row r="12" spans="2:15" ht="28.15" customHeight="1" x14ac:dyDescent="0.25">
      <c r="B12" s="489" t="s">
        <v>463</v>
      </c>
      <c r="C12" s="285" t="s">
        <v>465</v>
      </c>
      <c r="D12" s="67">
        <v>7251</v>
      </c>
      <c r="E12" s="67">
        <v>4792</v>
      </c>
      <c r="F12" s="67">
        <v>763</v>
      </c>
      <c r="G12" s="67">
        <v>0</v>
      </c>
      <c r="H12" s="67">
        <v>0</v>
      </c>
      <c r="I12" s="67">
        <v>0</v>
      </c>
      <c r="J12" s="67">
        <v>0</v>
      </c>
      <c r="K12" s="67">
        <v>1</v>
      </c>
      <c r="L12" s="67">
        <v>0</v>
      </c>
      <c r="M12" s="67">
        <v>12807</v>
      </c>
    </row>
    <row r="13" spans="2:15" ht="28.15" customHeight="1" x14ac:dyDescent="0.25">
      <c r="B13" s="489" t="s">
        <v>463</v>
      </c>
      <c r="C13" s="285" t="s">
        <v>466</v>
      </c>
      <c r="D13" s="67">
        <v>408900</v>
      </c>
      <c r="E13" s="67">
        <v>68264</v>
      </c>
      <c r="F13" s="67">
        <v>4086</v>
      </c>
      <c r="G13" s="67">
        <v>0</v>
      </c>
      <c r="H13" s="67">
        <v>384505</v>
      </c>
      <c r="I13" s="67">
        <v>6</v>
      </c>
      <c r="J13" s="67">
        <v>21672</v>
      </c>
      <c r="K13" s="67">
        <v>16</v>
      </c>
      <c r="L13" s="67">
        <v>0</v>
      </c>
      <c r="M13" s="67">
        <v>887449</v>
      </c>
    </row>
    <row r="14" spans="2:15" ht="28.15" customHeight="1" x14ac:dyDescent="0.25">
      <c r="B14" s="489" t="s">
        <v>463</v>
      </c>
      <c r="C14" s="285" t="s">
        <v>467</v>
      </c>
      <c r="D14" s="67">
        <v>173395</v>
      </c>
      <c r="E14" s="67">
        <v>39377</v>
      </c>
      <c r="F14" s="67">
        <v>2570</v>
      </c>
      <c r="G14" s="67">
        <v>0</v>
      </c>
      <c r="H14" s="67">
        <v>25737</v>
      </c>
      <c r="I14" s="67">
        <v>2</v>
      </c>
      <c r="J14" s="67">
        <v>3271</v>
      </c>
      <c r="K14" s="67">
        <v>6</v>
      </c>
      <c r="L14" s="67">
        <v>0</v>
      </c>
      <c r="M14" s="67">
        <v>244358</v>
      </c>
    </row>
    <row r="15" spans="2:15" ht="28.15" customHeight="1" x14ac:dyDescent="0.25">
      <c r="B15" s="489" t="s">
        <v>463</v>
      </c>
      <c r="C15" s="285" t="s">
        <v>468</v>
      </c>
      <c r="D15" s="67">
        <v>113057</v>
      </c>
      <c r="E15" s="67">
        <v>19527</v>
      </c>
      <c r="F15" s="67">
        <v>1245</v>
      </c>
      <c r="G15" s="67">
        <v>0</v>
      </c>
      <c r="H15" s="67">
        <v>0</v>
      </c>
      <c r="I15" s="67">
        <v>3</v>
      </c>
      <c r="J15" s="67">
        <v>2468</v>
      </c>
      <c r="K15" s="67">
        <v>4</v>
      </c>
      <c r="L15" s="67">
        <v>0</v>
      </c>
      <c r="M15" s="67">
        <v>136304</v>
      </c>
    </row>
    <row r="16" spans="2:15" ht="28.15" customHeight="1" x14ac:dyDescent="0.25">
      <c r="B16" s="489" t="s">
        <v>463</v>
      </c>
      <c r="C16" s="285" t="s">
        <v>469</v>
      </c>
      <c r="D16" s="67">
        <v>14502</v>
      </c>
      <c r="E16" s="67">
        <v>6848</v>
      </c>
      <c r="F16" s="67">
        <v>0</v>
      </c>
      <c r="G16" s="67">
        <v>0</v>
      </c>
      <c r="H16" s="67">
        <v>0</v>
      </c>
      <c r="I16" s="67">
        <v>0</v>
      </c>
      <c r="J16" s="67">
        <v>0</v>
      </c>
      <c r="K16" s="67">
        <v>0</v>
      </c>
      <c r="L16" s="67">
        <v>0</v>
      </c>
      <c r="M16" s="67">
        <v>21350</v>
      </c>
    </row>
    <row r="17" spans="2:15" ht="28.15" customHeight="1" x14ac:dyDescent="0.25">
      <c r="B17" s="489" t="s">
        <v>470</v>
      </c>
      <c r="C17" s="285" t="s">
        <v>471</v>
      </c>
      <c r="D17" s="67">
        <v>53708</v>
      </c>
      <c r="E17" s="67">
        <v>22832</v>
      </c>
      <c r="F17" s="67">
        <v>1111</v>
      </c>
      <c r="G17" s="67">
        <v>0</v>
      </c>
      <c r="H17" s="67">
        <v>0</v>
      </c>
      <c r="I17" s="67">
        <v>3</v>
      </c>
      <c r="J17" s="67">
        <v>176</v>
      </c>
      <c r="K17" s="67">
        <v>2</v>
      </c>
      <c r="L17" s="67">
        <v>0</v>
      </c>
      <c r="M17" s="67">
        <v>77832</v>
      </c>
    </row>
    <row r="18" spans="2:15" ht="28.15" customHeight="1" x14ac:dyDescent="0.25">
      <c r="B18" s="489" t="s">
        <v>470</v>
      </c>
      <c r="C18" s="285" t="s">
        <v>472</v>
      </c>
      <c r="D18" s="67">
        <v>100913</v>
      </c>
      <c r="E18" s="67">
        <v>46057</v>
      </c>
      <c r="F18" s="67">
        <v>2999</v>
      </c>
      <c r="G18" s="67">
        <v>0</v>
      </c>
      <c r="H18" s="67">
        <v>450829</v>
      </c>
      <c r="I18" s="67">
        <v>0</v>
      </c>
      <c r="J18" s="67">
        <v>919</v>
      </c>
      <c r="K18" s="67">
        <v>11</v>
      </c>
      <c r="L18" s="67">
        <v>0</v>
      </c>
      <c r="M18" s="67">
        <v>601728</v>
      </c>
    </row>
    <row r="19" spans="2:15" ht="28.15" customHeight="1" x14ac:dyDescent="0.25">
      <c r="B19" s="489" t="s">
        <v>470</v>
      </c>
      <c r="C19" s="285" t="s">
        <v>473</v>
      </c>
      <c r="D19" s="67">
        <v>258154</v>
      </c>
      <c r="E19" s="67">
        <v>57269</v>
      </c>
      <c r="F19" s="67">
        <v>2543</v>
      </c>
      <c r="G19" s="67">
        <v>0</v>
      </c>
      <c r="H19" s="67">
        <v>26354</v>
      </c>
      <c r="I19" s="67">
        <v>0</v>
      </c>
      <c r="J19" s="67">
        <v>5947</v>
      </c>
      <c r="K19" s="67">
        <v>20</v>
      </c>
      <c r="L19" s="67">
        <v>0</v>
      </c>
      <c r="M19" s="67">
        <v>350287</v>
      </c>
    </row>
    <row r="20" spans="2:15" ht="28.15" customHeight="1" x14ac:dyDescent="0.25">
      <c r="B20" s="489" t="s">
        <v>470</v>
      </c>
      <c r="C20" s="285" t="s">
        <v>474</v>
      </c>
      <c r="D20" s="67">
        <v>837505</v>
      </c>
      <c r="E20" s="67">
        <v>378702</v>
      </c>
      <c r="F20" s="67">
        <v>17791</v>
      </c>
      <c r="G20" s="67">
        <v>0</v>
      </c>
      <c r="H20" s="67">
        <v>425010</v>
      </c>
      <c r="I20" s="67">
        <v>0</v>
      </c>
      <c r="J20" s="67">
        <v>17162</v>
      </c>
      <c r="K20" s="67">
        <v>35</v>
      </c>
      <c r="L20" s="67">
        <v>0</v>
      </c>
      <c r="M20" s="67">
        <v>1676205</v>
      </c>
    </row>
    <row r="21" spans="2:15" ht="28.15" customHeight="1" x14ac:dyDescent="0.25">
      <c r="B21" s="489" t="s">
        <v>475</v>
      </c>
      <c r="C21" s="285" t="s">
        <v>476</v>
      </c>
      <c r="D21" s="67">
        <v>7908</v>
      </c>
      <c r="E21" s="67">
        <v>1280</v>
      </c>
      <c r="F21" s="67">
        <v>42</v>
      </c>
      <c r="G21" s="67">
        <v>0</v>
      </c>
      <c r="H21" s="67">
        <v>0</v>
      </c>
      <c r="I21" s="67">
        <v>0</v>
      </c>
      <c r="J21" s="67">
        <v>526</v>
      </c>
      <c r="K21" s="67">
        <v>0</v>
      </c>
      <c r="L21" s="67">
        <v>0</v>
      </c>
      <c r="M21" s="67">
        <v>9756</v>
      </c>
    </row>
    <row r="22" spans="2:15" ht="33" customHeight="1" x14ac:dyDescent="0.25">
      <c r="B22" s="489" t="s">
        <v>475</v>
      </c>
      <c r="C22" s="285" t="s">
        <v>477</v>
      </c>
      <c r="D22" s="304">
        <v>144943</v>
      </c>
      <c r="E22" s="304">
        <v>73533</v>
      </c>
      <c r="F22" s="304">
        <v>1585</v>
      </c>
      <c r="G22" s="304">
        <v>0</v>
      </c>
      <c r="H22" s="304">
        <v>0</v>
      </c>
      <c r="I22" s="304">
        <v>0</v>
      </c>
      <c r="J22" s="304">
        <v>4596</v>
      </c>
      <c r="K22" s="304">
        <v>0</v>
      </c>
      <c r="L22" s="304">
        <v>0</v>
      </c>
      <c r="M22" s="304">
        <v>224657</v>
      </c>
    </row>
    <row r="23" spans="2:15" ht="33" customHeight="1" x14ac:dyDescent="0.25">
      <c r="B23" s="489" t="s">
        <v>475</v>
      </c>
      <c r="C23" s="305" t="s">
        <v>478</v>
      </c>
      <c r="D23" s="303">
        <v>354806</v>
      </c>
      <c r="E23" s="303">
        <v>266652</v>
      </c>
      <c r="F23" s="303">
        <v>10681</v>
      </c>
      <c r="G23" s="303">
        <v>0</v>
      </c>
      <c r="H23" s="303">
        <v>339371</v>
      </c>
      <c r="I23" s="303">
        <v>0</v>
      </c>
      <c r="J23" s="303">
        <v>3843</v>
      </c>
      <c r="K23" s="303">
        <v>0</v>
      </c>
      <c r="L23" s="303">
        <v>0</v>
      </c>
      <c r="M23" s="303">
        <v>975353</v>
      </c>
    </row>
    <row r="24" spans="2:15" ht="33" customHeight="1" x14ac:dyDescent="0.25">
      <c r="B24" s="499" t="s">
        <v>479</v>
      </c>
      <c r="C24" s="286" t="s">
        <v>295</v>
      </c>
      <c r="D24" s="303">
        <v>155988</v>
      </c>
      <c r="E24" s="303">
        <v>33794</v>
      </c>
      <c r="F24" s="303">
        <v>4217</v>
      </c>
      <c r="G24" s="303">
        <v>0</v>
      </c>
      <c r="H24" s="303">
        <v>0</v>
      </c>
      <c r="I24" s="303">
        <v>2831</v>
      </c>
      <c r="J24" s="303">
        <v>256177</v>
      </c>
      <c r="K24" s="303">
        <v>693</v>
      </c>
      <c r="L24" s="303">
        <v>0</v>
      </c>
      <c r="M24" s="303">
        <v>453700</v>
      </c>
    </row>
    <row r="25" spans="2:15" ht="33" customHeight="1" x14ac:dyDescent="0.25">
      <c r="B25" s="500" t="s">
        <v>479</v>
      </c>
      <c r="C25" s="286" t="s">
        <v>480</v>
      </c>
      <c r="D25" s="303">
        <v>23891</v>
      </c>
      <c r="E25" s="303">
        <v>4305</v>
      </c>
      <c r="F25" s="303">
        <v>71</v>
      </c>
      <c r="G25" s="303">
        <v>0</v>
      </c>
      <c r="H25" s="303">
        <v>0</v>
      </c>
      <c r="I25" s="303">
        <v>0</v>
      </c>
      <c r="J25" s="303">
        <v>908</v>
      </c>
      <c r="K25" s="303">
        <v>0</v>
      </c>
      <c r="L25" s="303">
        <v>0</v>
      </c>
      <c r="M25" s="303">
        <v>29175</v>
      </c>
    </row>
    <row r="26" spans="2:15" ht="22.5" customHeight="1" x14ac:dyDescent="0.3">
      <c r="B26" s="48" t="s">
        <v>195</v>
      </c>
      <c r="C26" s="48"/>
      <c r="D26" s="48"/>
      <c r="E26" s="48"/>
      <c r="F26" s="48"/>
      <c r="G26" s="96"/>
      <c r="H26" s="96"/>
      <c r="I26" s="96"/>
      <c r="J26" s="96"/>
      <c r="K26" s="96"/>
      <c r="L26" s="96"/>
      <c r="M26" s="96"/>
    </row>
    <row r="27" spans="2:15" ht="15.75" customHeight="1" x14ac:dyDescent="0.3">
      <c r="B27" s="467" t="s">
        <v>314</v>
      </c>
      <c r="C27" s="476"/>
      <c r="D27" s="476"/>
      <c r="E27" s="476"/>
      <c r="F27" s="476"/>
      <c r="G27" s="209"/>
      <c r="H27" s="180"/>
      <c r="I27" s="180"/>
      <c r="J27" s="180"/>
      <c r="K27" s="180"/>
      <c r="L27" s="180"/>
    </row>
    <row r="28" spans="2:15" ht="15.75" customHeight="1" x14ac:dyDescent="0.3">
      <c r="B28" s="209"/>
      <c r="C28" s="209"/>
      <c r="D28" s="209"/>
      <c r="E28" s="209"/>
      <c r="F28" s="209"/>
      <c r="G28" s="209"/>
      <c r="H28" s="180"/>
      <c r="I28" s="180"/>
      <c r="J28" s="180"/>
      <c r="K28" s="180"/>
      <c r="L28" s="180"/>
    </row>
    <row r="29" spans="2:15" ht="28.15" customHeight="1" x14ac:dyDescent="0.25">
      <c r="B29" s="469" t="s">
        <v>327</v>
      </c>
      <c r="C29" s="469"/>
      <c r="D29" s="469"/>
      <c r="E29" s="469"/>
      <c r="F29" s="469"/>
      <c r="G29" s="469"/>
      <c r="H29" s="469"/>
      <c r="I29" s="469"/>
      <c r="J29" s="469"/>
      <c r="K29" s="469"/>
      <c r="L29" s="469"/>
      <c r="M29" s="469"/>
    </row>
    <row r="30" spans="2:15" ht="28.15" customHeight="1" x14ac:dyDescent="0.3">
      <c r="B30" s="299"/>
      <c r="C30" s="299"/>
      <c r="D30" s="80"/>
      <c r="E30" s="80"/>
      <c r="F30" s="80"/>
      <c r="G30" s="80"/>
      <c r="H30" s="80"/>
      <c r="I30" s="80"/>
      <c r="J30" s="80"/>
      <c r="K30" s="302"/>
      <c r="L30" s="302"/>
      <c r="M30" s="302"/>
      <c r="N30" s="60"/>
      <c r="O30" s="60"/>
    </row>
    <row r="31" spans="2:15" ht="28.15" customHeight="1" x14ac:dyDescent="0.3">
      <c r="B31" s="306"/>
      <c r="C31" s="225"/>
      <c r="D31" s="216" t="s">
        <v>68</v>
      </c>
      <c r="E31" s="216" t="s">
        <v>70</v>
      </c>
      <c r="F31" s="216" t="s">
        <v>69</v>
      </c>
      <c r="G31" s="216" t="s">
        <v>170</v>
      </c>
      <c r="H31" s="216" t="s">
        <v>72</v>
      </c>
      <c r="I31" s="216" t="s">
        <v>171</v>
      </c>
      <c r="J31" s="216" t="s">
        <v>53</v>
      </c>
      <c r="K31" s="307"/>
      <c r="L31" s="300"/>
      <c r="M31" s="300"/>
      <c r="N31" s="60"/>
      <c r="O31" s="60"/>
    </row>
    <row r="32" spans="2:15" ht="28.15" customHeight="1" x14ac:dyDescent="0.3">
      <c r="B32" s="302"/>
      <c r="C32" s="225"/>
      <c r="D32" s="218">
        <f>D10</f>
        <v>2831647</v>
      </c>
      <c r="E32" s="219">
        <f>E10</f>
        <v>1042721</v>
      </c>
      <c r="F32" s="218">
        <f>F10+G10</f>
        <v>51410</v>
      </c>
      <c r="G32" s="218">
        <f>H10</f>
        <v>1651806</v>
      </c>
      <c r="H32" s="218">
        <f>I10+J10</f>
        <v>382462</v>
      </c>
      <c r="I32" s="218">
        <f>K10+L10</f>
        <v>790</v>
      </c>
      <c r="J32" s="218">
        <f>+SUM(D32:I32)</f>
        <v>5960836</v>
      </c>
      <c r="K32" s="308"/>
      <c r="L32" s="301"/>
      <c r="M32" s="301"/>
      <c r="N32" s="60"/>
      <c r="O32" s="60"/>
    </row>
    <row r="33" spans="1:15" ht="28.15" customHeight="1" x14ac:dyDescent="0.3">
      <c r="B33" s="299"/>
      <c r="C33" s="225"/>
      <c r="D33" s="221">
        <f t="shared" ref="D33:I33" si="0">+D32/$J$32</f>
        <v>0.47504192364963571</v>
      </c>
      <c r="E33" s="221">
        <f t="shared" si="0"/>
        <v>0.17492865094761875</v>
      </c>
      <c r="F33" s="221">
        <f t="shared" si="0"/>
        <v>8.624629162755023E-3</v>
      </c>
      <c r="G33" s="221">
        <f t="shared" si="0"/>
        <v>0.27710978795591762</v>
      </c>
      <c r="H33" s="221">
        <f t="shared" si="0"/>
        <v>6.4162476538525803E-2</v>
      </c>
      <c r="I33" s="221">
        <f t="shared" si="0"/>
        <v>1.325317455471011E-4</v>
      </c>
      <c r="J33" s="221">
        <f>+D33+E33+F33+H33+I33+G33</f>
        <v>1</v>
      </c>
      <c r="K33" s="229"/>
      <c r="L33" s="182"/>
      <c r="M33" s="80"/>
      <c r="N33" s="60"/>
      <c r="O33" s="60"/>
    </row>
    <row r="34" spans="1:15" ht="28.15" customHeight="1" x14ac:dyDescent="0.3">
      <c r="B34" s="299"/>
      <c r="C34" s="215"/>
      <c r="D34" s="215"/>
      <c r="E34" s="215"/>
      <c r="F34" s="215"/>
      <c r="G34" s="215"/>
      <c r="H34" s="229"/>
      <c r="I34" s="229"/>
      <c r="J34" s="228">
        <f>SUM(D32:I32)-M10</f>
        <v>0</v>
      </c>
      <c r="K34" s="229"/>
      <c r="L34" s="182"/>
      <c r="M34" s="80"/>
      <c r="N34" s="60"/>
      <c r="O34" s="60"/>
    </row>
    <row r="35" spans="1:15" ht="28.15" customHeight="1" x14ac:dyDescent="0.3">
      <c r="B35" s="299"/>
      <c r="C35" s="215"/>
      <c r="D35" s="215"/>
      <c r="E35" s="215"/>
      <c r="F35" s="215"/>
      <c r="G35" s="215"/>
      <c r="H35" s="229"/>
      <c r="I35" s="229"/>
      <c r="J35" s="229"/>
      <c r="K35" s="229"/>
      <c r="L35" s="182"/>
      <c r="M35" s="80"/>
      <c r="N35" s="60"/>
      <c r="O35" s="60"/>
    </row>
    <row r="36" spans="1:15" ht="28.15" customHeight="1" x14ac:dyDescent="0.3">
      <c r="B36" s="299"/>
      <c r="C36" s="84"/>
      <c r="D36" s="84"/>
      <c r="E36" s="84"/>
      <c r="F36" s="84"/>
      <c r="G36" s="84"/>
      <c r="H36" s="84"/>
      <c r="I36" s="84"/>
      <c r="J36" s="224"/>
      <c r="K36" s="224"/>
      <c r="L36" s="182"/>
      <c r="M36" s="51"/>
    </row>
    <row r="37" spans="1:15" ht="28.15" customHeight="1" x14ac:dyDescent="0.3">
      <c r="B37" s="299"/>
      <c r="C37" s="84"/>
      <c r="D37" s="84"/>
      <c r="E37" s="84"/>
      <c r="F37" s="84"/>
      <c r="G37" s="84"/>
      <c r="H37" s="84"/>
      <c r="I37" s="84"/>
      <c r="J37" s="224"/>
      <c r="K37" s="224"/>
      <c r="L37" s="182"/>
      <c r="M37" s="51"/>
    </row>
    <row r="38" spans="1:15" ht="32.25" customHeight="1" x14ac:dyDescent="0.3">
      <c r="B38" s="299"/>
      <c r="C38" s="84"/>
      <c r="D38" s="84"/>
      <c r="E38" s="84"/>
      <c r="F38" s="84"/>
      <c r="G38" s="84"/>
      <c r="H38" s="84"/>
      <c r="I38" s="84"/>
      <c r="J38" s="224"/>
      <c r="K38" s="224"/>
      <c r="L38" s="182"/>
      <c r="M38" s="51"/>
    </row>
    <row r="39" spans="1:15" ht="28.15" customHeight="1" x14ac:dyDescent="0.3">
      <c r="B39" s="299"/>
      <c r="C39" s="299"/>
      <c r="D39" s="299"/>
      <c r="E39" s="299"/>
      <c r="F39" s="299"/>
      <c r="G39" s="299"/>
      <c r="H39" s="182"/>
      <c r="I39" s="182"/>
      <c r="J39" s="182"/>
      <c r="K39" s="182"/>
      <c r="L39" s="182"/>
      <c r="M39" s="51"/>
    </row>
    <row r="40" spans="1:15" ht="18.600000000000001" customHeight="1" x14ac:dyDescent="0.3">
      <c r="B40" s="299"/>
      <c r="C40" s="299"/>
      <c r="D40" s="299"/>
      <c r="E40" s="299"/>
      <c r="F40" s="299"/>
      <c r="G40" s="299"/>
      <c r="H40" s="182"/>
      <c r="I40" s="182"/>
      <c r="J40" s="182"/>
      <c r="K40" s="182"/>
      <c r="L40" s="182"/>
      <c r="M40" s="51"/>
    </row>
    <row r="41" spans="1:15" ht="24" customHeight="1" x14ac:dyDescent="0.3">
      <c r="B41" s="299"/>
      <c r="C41" s="299"/>
      <c r="D41" s="299"/>
      <c r="E41" s="299"/>
      <c r="F41" s="299"/>
      <c r="G41" s="299"/>
      <c r="H41" s="182"/>
      <c r="I41" s="182"/>
      <c r="J41" s="182"/>
      <c r="K41" s="182"/>
      <c r="L41" s="182"/>
      <c r="M41" s="51"/>
    </row>
    <row r="42" spans="1:15" ht="30" customHeight="1" x14ac:dyDescent="0.3">
      <c r="B42" s="467" t="s">
        <v>314</v>
      </c>
      <c r="C42" s="467"/>
      <c r="D42" s="467"/>
      <c r="E42" s="467"/>
      <c r="F42" s="467"/>
      <c r="G42" s="209"/>
      <c r="H42" s="180"/>
      <c r="I42" s="180"/>
      <c r="J42" s="180"/>
      <c r="K42" s="180"/>
      <c r="L42" s="180"/>
    </row>
    <row r="43" spans="1:15" ht="18" customHeight="1" x14ac:dyDescent="0.3">
      <c r="A43" s="36"/>
      <c r="B43" s="48" t="s">
        <v>56</v>
      </c>
      <c r="C43" s="209"/>
      <c r="D43" s="209"/>
      <c r="E43" s="209"/>
      <c r="F43" s="209"/>
      <c r="G43" s="209"/>
      <c r="H43" s="180"/>
      <c r="I43" s="180"/>
      <c r="J43" s="180"/>
      <c r="K43" s="180"/>
      <c r="L43" s="180"/>
      <c r="N43" s="206"/>
      <c r="O43" s="206"/>
    </row>
    <row r="44" spans="1:15" ht="30" customHeight="1" x14ac:dyDescent="0.3">
      <c r="A44" s="36"/>
      <c r="B44" s="50"/>
      <c r="C44" s="50"/>
      <c r="D44" s="50"/>
      <c r="E44" s="50"/>
      <c r="F44" s="50"/>
      <c r="G44" s="50"/>
      <c r="H44" s="50"/>
      <c r="I44" s="50"/>
      <c r="J44" s="50"/>
      <c r="K44" s="50"/>
      <c r="L44" s="50"/>
      <c r="M44" s="50"/>
      <c r="N44" s="207"/>
      <c r="O44" s="207"/>
    </row>
    <row r="46" spans="1:15" ht="7.9" customHeight="1" x14ac:dyDescent="0.25"/>
  </sheetData>
  <sheetProtection selectLockedCells="1" selectUnlockedCells="1"/>
  <mergeCells count="19">
    <mergeCell ref="B24:B25"/>
    <mergeCell ref="B17:B20"/>
    <mergeCell ref="B21:B23"/>
    <mergeCell ref="B42:F42"/>
    <mergeCell ref="B3:M3"/>
    <mergeCell ref="B4:M4"/>
    <mergeCell ref="B5:G5"/>
    <mergeCell ref="B7:M7"/>
    <mergeCell ref="D8:D9"/>
    <mergeCell ref="F8:G8"/>
    <mergeCell ref="H8:H9"/>
    <mergeCell ref="I8:J8"/>
    <mergeCell ref="K8:L8"/>
    <mergeCell ref="M8:M9"/>
    <mergeCell ref="B8:C9"/>
    <mergeCell ref="B27:F27"/>
    <mergeCell ref="B10:C10"/>
    <mergeCell ref="B29:M29"/>
    <mergeCell ref="B11:B16"/>
  </mergeCells>
  <conditionalFormatting sqref="J34">
    <cfRule type="cellIs" dxfId="11" priority="1" operator="notEqual">
      <formula>0</formula>
    </cfRule>
  </conditionalFormatting>
  <hyperlinks>
    <hyperlink ref="B6" location="Indice!A1" display="Índice"/>
    <hyperlink ref="M6" location="'3.1.4_EROG TIPO PRIV NA'!A1" display="Siguiente"/>
    <hyperlink ref="L6" location="'3.1.2_EROG PRIV NA'!A1" display="Anterior"/>
  </hyperlinks>
  <pageMargins left="0.25" right="0.25" top="0.75" bottom="0.75" header="0.3" footer="0.3"/>
  <pageSetup paperSize="9" scale="93" orientation="portrait" horizontalDpi="4294967293"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2"/>
  <sheetViews>
    <sheetView showGridLines="0" zoomScale="60" zoomScaleNormal="60" zoomScaleSheetLayoutView="100" workbookViewId="0">
      <pane ySplit="6" topLeftCell="A7" activePane="bottomLeft" state="frozen"/>
      <selection pane="bottomLeft"/>
    </sheetView>
  </sheetViews>
  <sheetFormatPr baseColWidth="10" defaultRowHeight="15" x14ac:dyDescent="0.25"/>
  <cols>
    <col min="1" max="1" width="2.85546875" customWidth="1"/>
    <col min="2" max="2" width="27.42578125" customWidth="1"/>
    <col min="3" max="3" width="36.5703125" customWidth="1"/>
    <col min="4" max="11" width="21.7109375" customWidth="1"/>
    <col min="12" max="12" width="25.7109375" customWidth="1"/>
    <col min="13" max="13" width="21.7109375" customWidth="1"/>
    <col min="14" max="19" width="11.42578125" customWidth="1"/>
    <col min="20" max="20" width="2.7109375" customWidth="1"/>
    <col min="21" max="21" width="5.5703125" customWidth="1"/>
    <col min="22" max="22" width="14.5703125" customWidth="1"/>
    <col min="23" max="23" width="11.85546875" customWidth="1"/>
    <col min="24" max="26" width="15.7109375" customWidth="1"/>
  </cols>
  <sheetData>
    <row r="1" spans="2:21" ht="69" customHeight="1" x14ac:dyDescent="0.25"/>
    <row r="2" spans="2:21" ht="21" customHeight="1" x14ac:dyDescent="0.25"/>
    <row r="3" spans="2:21" ht="48" customHeight="1" x14ac:dyDescent="0.25">
      <c r="B3" s="471" t="s">
        <v>103</v>
      </c>
      <c r="C3" s="471"/>
      <c r="D3" s="471"/>
      <c r="E3" s="471"/>
      <c r="F3" s="471"/>
      <c r="G3" s="471"/>
      <c r="H3" s="471"/>
      <c r="I3" s="471"/>
      <c r="J3" s="471"/>
      <c r="K3" s="471"/>
      <c r="L3" s="471"/>
      <c r="M3" s="471"/>
    </row>
    <row r="4" spans="2:21" ht="41.25" customHeight="1" x14ac:dyDescent="0.25">
      <c r="B4" s="469" t="s">
        <v>345</v>
      </c>
      <c r="C4" s="469"/>
      <c r="D4" s="469"/>
      <c r="E4" s="469"/>
      <c r="F4" s="469"/>
      <c r="G4" s="469"/>
      <c r="H4" s="469"/>
      <c r="I4" s="469"/>
      <c r="J4" s="469"/>
      <c r="K4" s="469"/>
      <c r="L4" s="469"/>
      <c r="M4" s="469"/>
      <c r="N4" s="60"/>
      <c r="O4" s="60"/>
      <c r="P4" s="60"/>
      <c r="Q4" s="60"/>
      <c r="R4" s="60"/>
      <c r="S4" s="60"/>
      <c r="T4" s="60"/>
      <c r="U4" s="60"/>
    </row>
    <row r="5" spans="2:21" ht="1.1499999999999999" customHeight="1" x14ac:dyDescent="0.25">
      <c r="B5" s="468"/>
      <c r="C5" s="468"/>
      <c r="D5" s="468"/>
      <c r="E5" s="468"/>
      <c r="F5" s="468"/>
      <c r="G5" s="468"/>
      <c r="H5" s="172"/>
      <c r="I5" s="172"/>
      <c r="J5" s="172"/>
      <c r="K5" s="172"/>
      <c r="L5" s="172"/>
      <c r="M5" s="31"/>
      <c r="N5" s="60"/>
      <c r="O5" s="60"/>
      <c r="P5" s="60"/>
      <c r="Q5" s="60"/>
      <c r="R5" s="60"/>
      <c r="S5" s="60"/>
      <c r="T5" s="60"/>
      <c r="U5" s="60"/>
    </row>
    <row r="6" spans="2:21" ht="23.25" customHeight="1" x14ac:dyDescent="0.25">
      <c r="B6" s="62" t="s">
        <v>38</v>
      </c>
      <c r="C6" s="62"/>
      <c r="D6" s="63"/>
      <c r="E6" s="63"/>
      <c r="F6" s="63"/>
      <c r="G6" s="63"/>
      <c r="H6" s="63"/>
      <c r="I6" s="63"/>
      <c r="J6" s="63"/>
      <c r="K6" s="63"/>
      <c r="L6" s="64" t="s">
        <v>74</v>
      </c>
      <c r="M6" s="65" t="s">
        <v>75</v>
      </c>
    </row>
    <row r="7" spans="2:21" ht="24" customHeight="1" x14ac:dyDescent="0.25">
      <c r="B7" s="470" t="s">
        <v>52</v>
      </c>
      <c r="C7" s="470"/>
      <c r="D7" s="470"/>
      <c r="E7" s="470"/>
      <c r="F7" s="470"/>
      <c r="G7" s="470"/>
      <c r="H7" s="470"/>
      <c r="I7" s="470"/>
      <c r="J7" s="470"/>
      <c r="K7" s="470"/>
      <c r="L7" s="470"/>
      <c r="M7" s="470"/>
      <c r="N7" s="181"/>
      <c r="O7" s="181"/>
    </row>
    <row r="8" spans="2:21" ht="28.5" customHeight="1" x14ac:dyDescent="0.25">
      <c r="B8" s="495" t="s">
        <v>40</v>
      </c>
      <c r="C8" s="496"/>
      <c r="D8" s="477" t="s">
        <v>166</v>
      </c>
      <c r="E8" s="200" t="s">
        <v>70</v>
      </c>
      <c r="F8" s="479" t="s">
        <v>71</v>
      </c>
      <c r="G8" s="480"/>
      <c r="H8" s="477" t="s">
        <v>170</v>
      </c>
      <c r="I8" s="479" t="s">
        <v>72</v>
      </c>
      <c r="J8" s="480"/>
      <c r="K8" s="479" t="s">
        <v>171</v>
      </c>
      <c r="L8" s="480"/>
      <c r="M8" s="477" t="s">
        <v>53</v>
      </c>
      <c r="N8" s="181"/>
      <c r="O8" s="181"/>
    </row>
    <row r="9" spans="2:21" ht="68.45" customHeight="1" x14ac:dyDescent="0.25">
      <c r="B9" s="497"/>
      <c r="C9" s="498"/>
      <c r="D9" s="478" t="s">
        <v>166</v>
      </c>
      <c r="E9" s="134" t="s">
        <v>99</v>
      </c>
      <c r="F9" s="134" t="s">
        <v>165</v>
      </c>
      <c r="G9" s="134" t="s">
        <v>100</v>
      </c>
      <c r="H9" s="478" t="s">
        <v>170</v>
      </c>
      <c r="I9" s="134" t="s">
        <v>172</v>
      </c>
      <c r="J9" s="134" t="s">
        <v>101</v>
      </c>
      <c r="K9" s="134" t="s">
        <v>102</v>
      </c>
      <c r="L9" s="134" t="s">
        <v>173</v>
      </c>
      <c r="M9" s="478" t="s">
        <v>53</v>
      </c>
    </row>
    <row r="10" spans="2:21" ht="33" customHeight="1" x14ac:dyDescent="0.25">
      <c r="B10" s="488" t="s">
        <v>484</v>
      </c>
      <c r="C10" s="488"/>
      <c r="D10" s="46">
        <v>1239245</v>
      </c>
      <c r="E10" s="46">
        <v>1493653</v>
      </c>
      <c r="F10" s="46">
        <v>205581</v>
      </c>
      <c r="G10" s="46">
        <v>18948</v>
      </c>
      <c r="H10" s="46">
        <v>0</v>
      </c>
      <c r="I10" s="46">
        <v>0</v>
      </c>
      <c r="J10" s="46">
        <v>34363</v>
      </c>
      <c r="K10" s="46">
        <v>67303</v>
      </c>
      <c r="L10" s="46">
        <v>0</v>
      </c>
      <c r="M10" s="46">
        <v>3059093</v>
      </c>
    </row>
    <row r="11" spans="2:21" ht="33" customHeight="1" x14ac:dyDescent="0.25">
      <c r="B11" s="483" t="s">
        <v>463</v>
      </c>
      <c r="C11" s="122" t="s">
        <v>464</v>
      </c>
      <c r="D11" s="67">
        <v>7443</v>
      </c>
      <c r="E11" s="67">
        <v>7699</v>
      </c>
      <c r="F11" s="67">
        <v>1328</v>
      </c>
      <c r="G11" s="67">
        <v>945</v>
      </c>
      <c r="H11" s="67">
        <v>0</v>
      </c>
      <c r="I11" s="67">
        <v>0</v>
      </c>
      <c r="J11" s="67">
        <v>43</v>
      </c>
      <c r="K11" s="67">
        <v>718</v>
      </c>
      <c r="L11" s="67">
        <v>0</v>
      </c>
      <c r="M11" s="67">
        <v>18176</v>
      </c>
    </row>
    <row r="12" spans="2:21" ht="33" customHeight="1" x14ac:dyDescent="0.25">
      <c r="B12" s="484" t="s">
        <v>463</v>
      </c>
      <c r="C12" s="122" t="s">
        <v>465</v>
      </c>
      <c r="D12" s="67">
        <v>39597</v>
      </c>
      <c r="E12" s="67">
        <v>59337</v>
      </c>
      <c r="F12" s="67">
        <v>6129</v>
      </c>
      <c r="G12" s="67">
        <v>59</v>
      </c>
      <c r="H12" s="67">
        <v>0</v>
      </c>
      <c r="I12" s="67">
        <v>0</v>
      </c>
      <c r="J12" s="67">
        <v>186</v>
      </c>
      <c r="K12" s="67">
        <v>3700</v>
      </c>
      <c r="L12" s="67">
        <v>0</v>
      </c>
      <c r="M12" s="67">
        <v>109008</v>
      </c>
    </row>
    <row r="13" spans="2:21" ht="33" customHeight="1" x14ac:dyDescent="0.25">
      <c r="B13" s="484" t="s">
        <v>463</v>
      </c>
      <c r="C13" s="122" t="s">
        <v>466</v>
      </c>
      <c r="D13" s="67">
        <v>2764</v>
      </c>
      <c r="E13" s="67">
        <v>1762</v>
      </c>
      <c r="F13" s="67">
        <v>497</v>
      </c>
      <c r="G13" s="67">
        <v>59</v>
      </c>
      <c r="H13" s="67">
        <v>0</v>
      </c>
      <c r="I13" s="67">
        <v>0</v>
      </c>
      <c r="J13" s="67">
        <v>1</v>
      </c>
      <c r="K13" s="67">
        <v>35</v>
      </c>
      <c r="L13" s="67">
        <v>0</v>
      </c>
      <c r="M13" s="67">
        <v>5118</v>
      </c>
    </row>
    <row r="14" spans="2:21" ht="33" customHeight="1" x14ac:dyDescent="0.25">
      <c r="B14" s="484" t="s">
        <v>463</v>
      </c>
      <c r="C14" s="122" t="s">
        <v>467</v>
      </c>
      <c r="D14" s="67">
        <v>1280</v>
      </c>
      <c r="E14" s="67">
        <v>1091</v>
      </c>
      <c r="F14" s="67">
        <v>72</v>
      </c>
      <c r="G14" s="67">
        <v>0</v>
      </c>
      <c r="H14" s="67">
        <v>0</v>
      </c>
      <c r="I14" s="67">
        <v>0</v>
      </c>
      <c r="J14" s="67">
        <v>1</v>
      </c>
      <c r="K14" s="67">
        <v>30</v>
      </c>
      <c r="L14" s="67">
        <v>0</v>
      </c>
      <c r="M14" s="67">
        <v>2474</v>
      </c>
    </row>
    <row r="15" spans="2:21" ht="33" customHeight="1" x14ac:dyDescent="0.25">
      <c r="B15" s="485" t="s">
        <v>463</v>
      </c>
      <c r="C15" s="122" t="s">
        <v>469</v>
      </c>
      <c r="D15" s="67">
        <v>79302</v>
      </c>
      <c r="E15" s="67">
        <v>78438</v>
      </c>
      <c r="F15" s="67">
        <v>0</v>
      </c>
      <c r="G15" s="67">
        <v>0</v>
      </c>
      <c r="H15" s="67">
        <v>0</v>
      </c>
      <c r="I15" s="67">
        <v>0</v>
      </c>
      <c r="J15" s="67">
        <v>0</v>
      </c>
      <c r="K15" s="67">
        <v>0</v>
      </c>
      <c r="L15" s="67">
        <v>0</v>
      </c>
      <c r="M15" s="67">
        <v>157740</v>
      </c>
    </row>
    <row r="16" spans="2:21" ht="33" customHeight="1" x14ac:dyDescent="0.25">
      <c r="B16" s="483" t="s">
        <v>470</v>
      </c>
      <c r="C16" s="122" t="s">
        <v>485</v>
      </c>
      <c r="D16" s="67">
        <v>43838</v>
      </c>
      <c r="E16" s="67">
        <v>50274</v>
      </c>
      <c r="F16" s="67">
        <v>3867</v>
      </c>
      <c r="G16" s="67">
        <v>194</v>
      </c>
      <c r="H16" s="67">
        <v>0</v>
      </c>
      <c r="I16" s="67">
        <v>0</v>
      </c>
      <c r="J16" s="67">
        <v>463</v>
      </c>
      <c r="K16" s="67">
        <v>4244</v>
      </c>
      <c r="L16" s="67">
        <v>0</v>
      </c>
      <c r="M16" s="67">
        <v>102880</v>
      </c>
    </row>
    <row r="17" spans="1:15" ht="33" customHeight="1" x14ac:dyDescent="0.25">
      <c r="B17" s="484" t="s">
        <v>470</v>
      </c>
      <c r="C17" s="122" t="s">
        <v>471</v>
      </c>
      <c r="D17" s="67">
        <v>106687</v>
      </c>
      <c r="E17" s="67">
        <v>101807</v>
      </c>
      <c r="F17" s="67">
        <v>12590</v>
      </c>
      <c r="G17" s="67">
        <v>1724</v>
      </c>
      <c r="H17" s="67">
        <v>0</v>
      </c>
      <c r="I17" s="67">
        <v>0</v>
      </c>
      <c r="J17" s="67">
        <v>372</v>
      </c>
      <c r="K17" s="67">
        <v>4948</v>
      </c>
      <c r="L17" s="67">
        <v>0</v>
      </c>
      <c r="M17" s="67">
        <v>228128</v>
      </c>
    </row>
    <row r="18" spans="1:15" ht="33" customHeight="1" x14ac:dyDescent="0.25">
      <c r="B18" s="484" t="s">
        <v>470</v>
      </c>
      <c r="C18" s="122" t="s">
        <v>472</v>
      </c>
      <c r="D18" s="67">
        <v>43280</v>
      </c>
      <c r="E18" s="67">
        <v>49985</v>
      </c>
      <c r="F18" s="67">
        <v>16399</v>
      </c>
      <c r="G18" s="67">
        <v>1308</v>
      </c>
      <c r="H18" s="67">
        <v>0</v>
      </c>
      <c r="I18" s="67">
        <v>0</v>
      </c>
      <c r="J18" s="67">
        <v>295</v>
      </c>
      <c r="K18" s="67">
        <v>2471</v>
      </c>
      <c r="L18" s="67">
        <v>0</v>
      </c>
      <c r="M18" s="67">
        <v>113738</v>
      </c>
    </row>
    <row r="19" spans="1:15" ht="33" customHeight="1" x14ac:dyDescent="0.25">
      <c r="B19" s="484" t="s">
        <v>470</v>
      </c>
      <c r="C19" s="122" t="s">
        <v>486</v>
      </c>
      <c r="D19" s="67">
        <v>1052</v>
      </c>
      <c r="E19" s="67">
        <v>854</v>
      </c>
      <c r="F19" s="67">
        <v>404</v>
      </c>
      <c r="G19" s="67">
        <v>0</v>
      </c>
      <c r="H19" s="67">
        <v>0</v>
      </c>
      <c r="I19" s="67">
        <v>0</v>
      </c>
      <c r="J19" s="67">
        <v>3</v>
      </c>
      <c r="K19" s="67">
        <v>34</v>
      </c>
      <c r="L19" s="67">
        <v>0</v>
      </c>
      <c r="M19" s="67">
        <v>2347</v>
      </c>
    </row>
    <row r="20" spans="1:15" ht="33" customHeight="1" x14ac:dyDescent="0.25">
      <c r="B20" s="484" t="s">
        <v>470</v>
      </c>
      <c r="C20" s="122" t="s">
        <v>473</v>
      </c>
      <c r="D20" s="67">
        <v>71072</v>
      </c>
      <c r="E20" s="67">
        <v>93085</v>
      </c>
      <c r="F20" s="67">
        <v>11613</v>
      </c>
      <c r="G20" s="67">
        <v>1318</v>
      </c>
      <c r="H20" s="67">
        <v>0</v>
      </c>
      <c r="I20" s="67">
        <v>0</v>
      </c>
      <c r="J20" s="67">
        <v>210</v>
      </c>
      <c r="K20" s="67">
        <v>2972</v>
      </c>
      <c r="L20" s="67">
        <v>0</v>
      </c>
      <c r="M20" s="67">
        <v>180270</v>
      </c>
    </row>
    <row r="21" spans="1:15" ht="33" customHeight="1" x14ac:dyDescent="0.25">
      <c r="B21" s="507" t="s">
        <v>470</v>
      </c>
      <c r="C21" s="122" t="s">
        <v>474</v>
      </c>
      <c r="D21" s="67">
        <v>122920</v>
      </c>
      <c r="E21" s="67">
        <v>188957</v>
      </c>
      <c r="F21" s="67">
        <v>7942</v>
      </c>
      <c r="G21" s="67">
        <v>1214</v>
      </c>
      <c r="H21" s="67">
        <v>0</v>
      </c>
      <c r="I21" s="67">
        <v>0</v>
      </c>
      <c r="J21" s="67">
        <v>1776</v>
      </c>
      <c r="K21" s="67">
        <v>6971</v>
      </c>
      <c r="L21" s="67">
        <v>0</v>
      </c>
      <c r="M21" s="67">
        <v>329780</v>
      </c>
    </row>
    <row r="22" spans="1:15" ht="33" customHeight="1" x14ac:dyDescent="0.25">
      <c r="B22" s="501" t="s">
        <v>475</v>
      </c>
      <c r="C22" s="122" t="s">
        <v>476</v>
      </c>
      <c r="D22" s="304">
        <v>184733</v>
      </c>
      <c r="E22" s="304">
        <v>188815</v>
      </c>
      <c r="F22" s="304">
        <v>32210</v>
      </c>
      <c r="G22" s="304">
        <v>360</v>
      </c>
      <c r="H22" s="304">
        <v>0</v>
      </c>
      <c r="I22" s="304">
        <v>0</v>
      </c>
      <c r="J22" s="304">
        <v>508</v>
      </c>
      <c r="K22" s="304">
        <v>10114</v>
      </c>
      <c r="L22" s="304">
        <v>0</v>
      </c>
      <c r="M22" s="304">
        <v>416740</v>
      </c>
    </row>
    <row r="23" spans="1:15" ht="33" customHeight="1" x14ac:dyDescent="0.25">
      <c r="B23" s="502" t="s">
        <v>475</v>
      </c>
      <c r="C23" s="122" t="s">
        <v>477</v>
      </c>
      <c r="D23" s="303">
        <v>185421</v>
      </c>
      <c r="E23" s="303">
        <v>157406</v>
      </c>
      <c r="F23" s="303">
        <v>72063</v>
      </c>
      <c r="G23" s="303">
        <v>0</v>
      </c>
      <c r="H23" s="303">
        <v>0</v>
      </c>
      <c r="I23" s="303">
        <v>0</v>
      </c>
      <c r="J23" s="303">
        <v>28198</v>
      </c>
      <c r="K23" s="303">
        <v>3084</v>
      </c>
      <c r="L23" s="303">
        <v>0</v>
      </c>
      <c r="M23" s="303">
        <v>446172</v>
      </c>
    </row>
    <row r="24" spans="1:15" ht="33" customHeight="1" x14ac:dyDescent="0.25">
      <c r="B24" s="503" t="s">
        <v>475</v>
      </c>
      <c r="C24" s="122" t="s">
        <v>478</v>
      </c>
      <c r="D24" s="303">
        <v>178779</v>
      </c>
      <c r="E24" s="303">
        <v>297054</v>
      </c>
      <c r="F24" s="303">
        <v>23035</v>
      </c>
      <c r="G24" s="303">
        <v>4696</v>
      </c>
      <c r="H24" s="303">
        <v>0</v>
      </c>
      <c r="I24" s="303">
        <v>0</v>
      </c>
      <c r="J24" s="303">
        <v>1410</v>
      </c>
      <c r="K24" s="303">
        <v>13924</v>
      </c>
      <c r="L24" s="303">
        <v>0</v>
      </c>
      <c r="M24" s="303">
        <v>518898</v>
      </c>
    </row>
    <row r="25" spans="1:15" ht="33" customHeight="1" x14ac:dyDescent="0.25">
      <c r="B25" s="504" t="s">
        <v>487</v>
      </c>
      <c r="C25" s="122" t="s">
        <v>488</v>
      </c>
      <c r="D25" s="303">
        <v>106202</v>
      </c>
      <c r="E25" s="303">
        <v>133640</v>
      </c>
      <c r="F25" s="303">
        <v>11015</v>
      </c>
      <c r="G25" s="303">
        <v>1228</v>
      </c>
      <c r="H25" s="303">
        <v>0</v>
      </c>
      <c r="I25" s="303">
        <v>0</v>
      </c>
      <c r="J25" s="303">
        <v>560</v>
      </c>
      <c r="K25" s="303">
        <v>10712</v>
      </c>
      <c r="L25" s="303">
        <v>0</v>
      </c>
      <c r="M25" s="303">
        <v>263357</v>
      </c>
    </row>
    <row r="26" spans="1:15" ht="33" customHeight="1" x14ac:dyDescent="0.25">
      <c r="B26" s="505" t="s">
        <v>487</v>
      </c>
      <c r="C26" s="122" t="s">
        <v>489</v>
      </c>
      <c r="D26" s="303">
        <v>15710</v>
      </c>
      <c r="E26" s="303">
        <v>38017</v>
      </c>
      <c r="F26" s="303">
        <v>1929</v>
      </c>
      <c r="G26" s="303">
        <v>1603</v>
      </c>
      <c r="H26" s="303">
        <v>0</v>
      </c>
      <c r="I26" s="303">
        <v>0</v>
      </c>
      <c r="J26" s="303">
        <v>106</v>
      </c>
      <c r="K26" s="303">
        <v>847</v>
      </c>
      <c r="L26" s="303">
        <v>0</v>
      </c>
      <c r="M26" s="303">
        <v>58212</v>
      </c>
    </row>
    <row r="27" spans="1:15" ht="33" customHeight="1" x14ac:dyDescent="0.25">
      <c r="B27" s="506" t="s">
        <v>487</v>
      </c>
      <c r="C27" s="122" t="s">
        <v>490</v>
      </c>
      <c r="D27" s="303">
        <v>22837</v>
      </c>
      <c r="E27" s="303">
        <v>26815</v>
      </c>
      <c r="F27" s="303">
        <v>2894</v>
      </c>
      <c r="G27" s="303">
        <v>2780</v>
      </c>
      <c r="H27" s="303">
        <v>0</v>
      </c>
      <c r="I27" s="303">
        <v>0</v>
      </c>
      <c r="J27" s="303">
        <v>146</v>
      </c>
      <c r="K27" s="303">
        <v>1714</v>
      </c>
      <c r="L27" s="303">
        <v>0</v>
      </c>
      <c r="M27" s="303">
        <v>57186</v>
      </c>
    </row>
    <row r="28" spans="1:15" ht="33" customHeight="1" x14ac:dyDescent="0.25">
      <c r="B28" s="312" t="s">
        <v>482</v>
      </c>
      <c r="C28" s="122" t="s">
        <v>483</v>
      </c>
      <c r="D28" s="303">
        <v>26328</v>
      </c>
      <c r="E28" s="303">
        <v>18617</v>
      </c>
      <c r="F28" s="303">
        <v>1594</v>
      </c>
      <c r="G28" s="303">
        <v>1460</v>
      </c>
      <c r="H28" s="303">
        <v>0</v>
      </c>
      <c r="I28" s="303">
        <v>0</v>
      </c>
      <c r="J28" s="303">
        <v>85</v>
      </c>
      <c r="K28" s="303">
        <v>785</v>
      </c>
      <c r="L28" s="303">
        <v>0</v>
      </c>
      <c r="M28" s="303">
        <v>48869</v>
      </c>
    </row>
    <row r="29" spans="1:15" ht="24" customHeight="1" x14ac:dyDescent="0.3">
      <c r="B29" s="48" t="s">
        <v>195</v>
      </c>
      <c r="C29" s="48"/>
      <c r="D29" s="48"/>
      <c r="E29" s="48"/>
      <c r="F29" s="48"/>
      <c r="G29" s="180"/>
      <c r="H29" s="180"/>
      <c r="I29" s="180"/>
      <c r="J29" s="180"/>
      <c r="K29" s="180"/>
      <c r="L29" s="180"/>
    </row>
    <row r="30" spans="1:15" ht="15.75" customHeight="1" x14ac:dyDescent="0.3">
      <c r="B30" s="467" t="s">
        <v>314</v>
      </c>
      <c r="C30" s="476"/>
      <c r="D30" s="476"/>
      <c r="E30" s="476"/>
      <c r="F30" s="476"/>
      <c r="G30" s="209"/>
      <c r="H30" s="180"/>
      <c r="I30" s="180"/>
      <c r="J30" s="180"/>
      <c r="K30" s="180"/>
      <c r="L30" s="180"/>
    </row>
    <row r="31" spans="1:15" ht="15.75" customHeight="1" x14ac:dyDescent="0.3">
      <c r="B31" s="209"/>
      <c r="C31" s="209"/>
      <c r="D31" s="209"/>
      <c r="E31" s="209"/>
      <c r="F31" s="209"/>
      <c r="G31" s="209"/>
      <c r="H31" s="180"/>
      <c r="I31" s="180"/>
      <c r="J31" s="180"/>
      <c r="K31" s="180"/>
      <c r="L31" s="180"/>
    </row>
    <row r="32" spans="1:15" ht="15.75" customHeight="1" x14ac:dyDescent="0.3">
      <c r="A32" s="36"/>
      <c r="B32" s="209"/>
      <c r="C32" s="209"/>
      <c r="D32" s="209"/>
      <c r="E32" s="209"/>
      <c r="F32" s="209"/>
      <c r="G32" s="209"/>
      <c r="H32" s="180"/>
      <c r="I32" s="180"/>
      <c r="J32" s="180"/>
      <c r="K32" s="180"/>
      <c r="L32" s="180"/>
      <c r="N32" s="206"/>
      <c r="O32" s="206"/>
    </row>
    <row r="33" spans="1:15" ht="30" customHeight="1" x14ac:dyDescent="0.3">
      <c r="A33" s="36"/>
      <c r="B33" s="474" t="s">
        <v>346</v>
      </c>
      <c r="C33" s="474"/>
      <c r="D33" s="474"/>
      <c r="E33" s="474"/>
      <c r="F33" s="474"/>
      <c r="G33" s="474"/>
      <c r="H33" s="474"/>
      <c r="I33" s="474"/>
      <c r="J33" s="474"/>
      <c r="K33" s="474"/>
      <c r="L33" s="474"/>
      <c r="M33" s="474"/>
      <c r="N33" s="207"/>
      <c r="O33" s="207"/>
    </row>
    <row r="34" spans="1:15" ht="30" customHeight="1" x14ac:dyDescent="0.3">
      <c r="A34" s="36"/>
      <c r="B34" s="299"/>
      <c r="C34" s="299"/>
      <c r="D34" s="299"/>
      <c r="E34" s="299"/>
      <c r="F34" s="299"/>
      <c r="G34" s="299"/>
      <c r="H34" s="182"/>
      <c r="I34" s="182"/>
      <c r="J34" s="182"/>
      <c r="K34" s="182"/>
      <c r="L34" s="182"/>
      <c r="M34" s="51"/>
    </row>
    <row r="35" spans="1:15" ht="30" customHeight="1" x14ac:dyDescent="0.3">
      <c r="A35" s="36"/>
      <c r="B35" s="313"/>
      <c r="C35" s="225"/>
      <c r="D35" s="216" t="s">
        <v>68</v>
      </c>
      <c r="E35" s="216" t="s">
        <v>70</v>
      </c>
      <c r="F35" s="216" t="s">
        <v>69</v>
      </c>
      <c r="G35" s="216" t="s">
        <v>170</v>
      </c>
      <c r="H35" s="216" t="s">
        <v>72</v>
      </c>
      <c r="I35" s="216" t="s">
        <v>67</v>
      </c>
      <c r="J35" s="216" t="s">
        <v>53</v>
      </c>
      <c r="K35" s="311"/>
      <c r="L35" s="51"/>
      <c r="M35" s="51"/>
    </row>
    <row r="36" spans="1:15" ht="30" customHeight="1" x14ac:dyDescent="0.3">
      <c r="B36" s="84"/>
      <c r="C36" s="87"/>
      <c r="D36" s="218">
        <f>D10</f>
        <v>1239245</v>
      </c>
      <c r="E36" s="219">
        <f>E10</f>
        <v>1493653</v>
      </c>
      <c r="F36" s="218">
        <f>+G10+F10</f>
        <v>224529</v>
      </c>
      <c r="G36" s="214">
        <f>+H10</f>
        <v>0</v>
      </c>
      <c r="H36" s="218">
        <f>+I10+J10</f>
        <v>34363</v>
      </c>
      <c r="I36" s="218">
        <f>K10+L10</f>
        <v>67303</v>
      </c>
      <c r="J36" s="218">
        <f>+D36+E36+F36+H36+I36+G36</f>
        <v>3059093</v>
      </c>
      <c r="K36" s="310">
        <f>J36-M10</f>
        <v>0</v>
      </c>
      <c r="L36" s="51"/>
      <c r="M36" s="51"/>
    </row>
    <row r="37" spans="1:15" ht="30" customHeight="1" x14ac:dyDescent="0.3">
      <c r="B37" s="313"/>
      <c r="C37" s="225" t="s">
        <v>188</v>
      </c>
      <c r="D37" s="221">
        <f t="shared" ref="D37:I37" si="0">+D36/$J$36</f>
        <v>0.40510210052456724</v>
      </c>
      <c r="E37" s="221">
        <f t="shared" si="0"/>
        <v>0.48826662020409317</v>
      </c>
      <c r="F37" s="221">
        <f t="shared" si="0"/>
        <v>7.3397245523428023E-2</v>
      </c>
      <c r="G37" s="221">
        <f t="shared" si="0"/>
        <v>0</v>
      </c>
      <c r="H37" s="221">
        <f t="shared" si="0"/>
        <v>1.1233068102211996E-2</v>
      </c>
      <c r="I37" s="221">
        <f t="shared" si="0"/>
        <v>2.2000965645699557E-2</v>
      </c>
      <c r="J37" s="221">
        <f>+D37+E37+F37+H37+I37+G37</f>
        <v>1</v>
      </c>
      <c r="K37" s="182"/>
      <c r="L37" s="51"/>
      <c r="M37" s="51"/>
    </row>
    <row r="38" spans="1:15" ht="30" customHeight="1" x14ac:dyDescent="0.3">
      <c r="B38" s="273"/>
      <c r="C38" s="217"/>
      <c r="D38" s="227"/>
      <c r="E38" s="227"/>
      <c r="F38" s="227"/>
      <c r="G38" s="227"/>
      <c r="H38" s="227"/>
      <c r="I38" s="227"/>
      <c r="J38" s="227">
        <f>M10-SUM(D36:I36)</f>
        <v>0</v>
      </c>
      <c r="K38" s="309"/>
      <c r="L38" s="51"/>
      <c r="M38" s="51"/>
    </row>
    <row r="39" spans="1:15" ht="30" customHeight="1" x14ac:dyDescent="0.3">
      <c r="B39" s="313"/>
      <c r="C39" s="313"/>
      <c r="D39" s="223"/>
      <c r="E39" s="223"/>
      <c r="F39" s="223"/>
      <c r="G39" s="223"/>
      <c r="H39" s="223"/>
      <c r="I39" s="223"/>
      <c r="J39" s="224"/>
      <c r="K39" s="182"/>
      <c r="L39" s="80"/>
      <c r="M39" s="51"/>
    </row>
    <row r="40" spans="1:15" ht="30" customHeight="1" x14ac:dyDescent="0.3">
      <c r="B40" s="313"/>
      <c r="C40" s="313"/>
      <c r="D40" s="223"/>
      <c r="E40" s="223"/>
      <c r="F40" s="223"/>
      <c r="G40" s="223"/>
      <c r="H40" s="223"/>
      <c r="I40" s="223"/>
      <c r="J40" s="314"/>
      <c r="K40" s="182"/>
      <c r="L40" s="51"/>
      <c r="M40" s="51"/>
    </row>
    <row r="41" spans="1:15" ht="30" customHeight="1" x14ac:dyDescent="0.3">
      <c r="B41" s="313"/>
      <c r="C41" s="313"/>
      <c r="D41" s="223"/>
      <c r="E41" s="223"/>
      <c r="F41" s="223"/>
      <c r="G41" s="223"/>
      <c r="H41" s="223"/>
      <c r="I41" s="223"/>
      <c r="J41" s="314"/>
      <c r="K41" s="182"/>
      <c r="L41" s="51"/>
      <c r="M41" s="51"/>
    </row>
    <row r="42" spans="1:15" ht="30" customHeight="1" x14ac:dyDescent="0.3">
      <c r="B42" s="84"/>
      <c r="C42" s="84"/>
      <c r="D42" s="84"/>
      <c r="E42" s="84"/>
      <c r="F42" s="84"/>
      <c r="G42" s="84"/>
      <c r="H42" s="84"/>
      <c r="I42" s="84"/>
      <c r="J42" s="224"/>
      <c r="K42" s="182"/>
      <c r="L42" s="182"/>
      <c r="M42" s="51"/>
    </row>
    <row r="43" spans="1:15" ht="30" customHeight="1" x14ac:dyDescent="0.3">
      <c r="B43" s="232"/>
      <c r="C43" s="232"/>
      <c r="D43" s="232"/>
      <c r="E43" s="232"/>
      <c r="F43" s="232"/>
      <c r="G43" s="232"/>
      <c r="H43" s="232"/>
      <c r="I43" s="232"/>
      <c r="J43" s="182"/>
      <c r="K43" s="182"/>
      <c r="L43" s="182"/>
      <c r="M43" s="51"/>
    </row>
    <row r="44" spans="1:15" ht="30" customHeight="1" x14ac:dyDescent="0.3">
      <c r="B44" s="299"/>
      <c r="C44" s="299"/>
      <c r="D44" s="299"/>
      <c r="E44" s="299"/>
      <c r="F44" s="299"/>
      <c r="G44" s="299"/>
      <c r="H44" s="182"/>
      <c r="I44" s="182"/>
      <c r="J44" s="182"/>
      <c r="K44" s="182"/>
      <c r="L44" s="182"/>
      <c r="M44" s="51"/>
    </row>
    <row r="45" spans="1:15" ht="30" customHeight="1" x14ac:dyDescent="0.3">
      <c r="B45" s="299"/>
      <c r="C45" s="299"/>
      <c r="D45" s="299"/>
      <c r="E45" s="299"/>
      <c r="F45" s="299"/>
      <c r="G45" s="299"/>
      <c r="H45" s="182"/>
      <c r="I45" s="182"/>
      <c r="J45" s="182"/>
      <c r="K45" s="182"/>
      <c r="L45" s="182"/>
      <c r="M45" s="51"/>
    </row>
    <row r="46" spans="1:15" ht="26.25" customHeight="1" x14ac:dyDescent="0.3">
      <c r="B46" s="212" t="s">
        <v>329</v>
      </c>
      <c r="C46" s="208"/>
    </row>
    <row r="47" spans="1:15" ht="15.75" customHeight="1" x14ac:dyDescent="0.3">
      <c r="B47" s="208" t="s">
        <v>73</v>
      </c>
      <c r="C47" s="208"/>
    </row>
    <row r="48" spans="1:15" ht="30" customHeight="1" x14ac:dyDescent="0.25"/>
    <row r="49" spans="2:13" ht="15" customHeight="1" x14ac:dyDescent="0.25">
      <c r="B49" s="494"/>
      <c r="C49" s="494"/>
      <c r="D49" s="494"/>
      <c r="E49" s="494"/>
      <c r="F49" s="494"/>
      <c r="G49" s="494"/>
      <c r="H49" s="494"/>
      <c r="I49" s="494"/>
      <c r="J49" s="494"/>
      <c r="K49" s="494"/>
      <c r="L49" s="494"/>
      <c r="M49" s="494"/>
    </row>
    <row r="50" spans="2:13" ht="30" customHeight="1" x14ac:dyDescent="0.3">
      <c r="B50" s="209"/>
      <c r="C50" s="209"/>
      <c r="D50" s="209"/>
      <c r="E50" s="209"/>
      <c r="F50" s="209"/>
      <c r="G50" s="209"/>
      <c r="H50" s="180"/>
      <c r="I50" s="180"/>
      <c r="J50" s="180"/>
      <c r="K50" s="180"/>
      <c r="L50" s="180"/>
    </row>
    <row r="51" spans="2:13" ht="30" customHeight="1" x14ac:dyDescent="0.25">
      <c r="B51" s="17"/>
      <c r="C51" s="17"/>
      <c r="D51" s="17"/>
      <c r="E51" s="17"/>
      <c r="F51" s="17"/>
      <c r="G51" s="17"/>
      <c r="H51" s="17"/>
      <c r="I51" s="17"/>
      <c r="J51" s="17"/>
      <c r="K51" s="17"/>
    </row>
    <row r="52" spans="2:13" ht="30" customHeight="1" x14ac:dyDescent="0.25">
      <c r="B52" s="17"/>
      <c r="C52" s="17"/>
      <c r="D52" s="17"/>
      <c r="E52" s="17"/>
      <c r="F52" s="17"/>
      <c r="G52" s="17"/>
      <c r="H52" s="17"/>
      <c r="I52" s="17"/>
      <c r="J52" s="17"/>
      <c r="K52" s="17"/>
    </row>
    <row r="53" spans="2:13" ht="54" customHeight="1" x14ac:dyDescent="0.3">
      <c r="B53" s="315"/>
      <c r="C53" s="315"/>
      <c r="D53" s="17"/>
      <c r="E53" s="17"/>
      <c r="F53" s="17"/>
      <c r="G53" s="17"/>
      <c r="H53" s="17"/>
      <c r="I53" s="17"/>
      <c r="J53" s="17"/>
      <c r="K53" s="17"/>
      <c r="M53" s="50"/>
    </row>
    <row r="54" spans="2:13" ht="30" customHeight="1" x14ac:dyDescent="0.3">
      <c r="B54" s="115"/>
      <c r="C54" s="115"/>
      <c r="D54" s="17"/>
      <c r="E54" s="17"/>
      <c r="F54" s="17"/>
      <c r="G54" s="17"/>
      <c r="H54" s="17"/>
      <c r="I54" s="17"/>
      <c r="J54" s="17"/>
      <c r="K54" s="17"/>
      <c r="M54" s="36"/>
    </row>
    <row r="55" spans="2:13" ht="45.6" customHeight="1" x14ac:dyDescent="0.3">
      <c r="B55" s="115"/>
      <c r="C55" s="115"/>
      <c r="D55" s="17"/>
      <c r="E55" s="17"/>
      <c r="F55" s="17"/>
      <c r="G55" s="17"/>
      <c r="H55" s="17"/>
      <c r="I55" s="17"/>
      <c r="J55" s="17"/>
      <c r="K55" s="17"/>
      <c r="M55" s="36"/>
    </row>
    <row r="56" spans="2:13" ht="30" customHeight="1" x14ac:dyDescent="0.25">
      <c r="B56" s="17"/>
      <c r="C56" s="17"/>
      <c r="D56" s="17"/>
      <c r="E56" s="17"/>
      <c r="F56" s="17"/>
      <c r="G56" s="17"/>
      <c r="H56" s="17"/>
      <c r="I56" s="17"/>
      <c r="J56" s="17"/>
      <c r="K56" s="17"/>
      <c r="M56" s="36"/>
    </row>
    <row r="57" spans="2:13" ht="30" customHeight="1" x14ac:dyDescent="0.25">
      <c r="B57" s="17"/>
      <c r="C57" s="17"/>
      <c r="D57" s="17"/>
      <c r="E57" s="17"/>
      <c r="F57" s="17"/>
      <c r="G57" s="17"/>
      <c r="H57" s="17"/>
      <c r="I57" s="17"/>
      <c r="J57" s="17"/>
      <c r="K57" s="17"/>
      <c r="M57" s="36"/>
    </row>
    <row r="58" spans="2:13" ht="30" customHeight="1" x14ac:dyDescent="0.25">
      <c r="B58" s="17"/>
      <c r="C58" s="17"/>
      <c r="D58" s="17"/>
      <c r="E58" s="17"/>
      <c r="F58" s="17"/>
      <c r="G58" s="17"/>
      <c r="H58" s="17"/>
      <c r="I58" s="17"/>
      <c r="J58" s="17"/>
      <c r="K58" s="17"/>
      <c r="M58" s="36"/>
    </row>
    <row r="59" spans="2:13" ht="30" customHeight="1" x14ac:dyDescent="0.25">
      <c r="B59" s="17"/>
      <c r="C59" s="17"/>
      <c r="D59" s="17"/>
      <c r="E59" s="17"/>
      <c r="F59" s="17"/>
      <c r="G59" s="17"/>
      <c r="H59" s="17"/>
      <c r="I59" s="17"/>
      <c r="J59" s="17"/>
      <c r="K59" s="17"/>
      <c r="M59" s="36"/>
    </row>
    <row r="60" spans="2:13" ht="30" customHeight="1" x14ac:dyDescent="0.25">
      <c r="B60" s="17"/>
      <c r="C60" s="17"/>
      <c r="D60" s="17"/>
      <c r="E60" s="17"/>
      <c r="F60" s="17"/>
      <c r="G60" s="17"/>
      <c r="H60" s="17"/>
      <c r="I60" s="17"/>
      <c r="J60" s="17"/>
      <c r="K60" s="17"/>
      <c r="M60" s="36"/>
    </row>
    <row r="61" spans="2:13" ht="30" customHeight="1" x14ac:dyDescent="0.25">
      <c r="M61" s="36"/>
    </row>
    <row r="62" spans="2:13" ht="30" customHeight="1" x14ac:dyDescent="0.25">
      <c r="M62" s="36"/>
    </row>
    <row r="63" spans="2:13" ht="30" customHeight="1" x14ac:dyDescent="0.25">
      <c r="M63" s="36"/>
    </row>
    <row r="64" spans="2:13" ht="30" customHeight="1" x14ac:dyDescent="0.25">
      <c r="M64" s="36"/>
    </row>
    <row r="65" spans="13:13" ht="30" customHeight="1" x14ac:dyDescent="0.25">
      <c r="M65" s="36"/>
    </row>
    <row r="66" spans="13:13" ht="30" customHeight="1" x14ac:dyDescent="0.25">
      <c r="M66" s="36"/>
    </row>
    <row r="67" spans="13:13" ht="30" customHeight="1" x14ac:dyDescent="0.25"/>
    <row r="68" spans="13:13" ht="30" customHeight="1" x14ac:dyDescent="0.25"/>
    <row r="69" spans="13:13" ht="30" customHeight="1" x14ac:dyDescent="0.25"/>
    <row r="72" spans="13:13" ht="7.9" customHeight="1" x14ac:dyDescent="0.25"/>
  </sheetData>
  <sheetProtection selectLockedCells="1" selectUnlockedCells="1"/>
  <mergeCells count="19">
    <mergeCell ref="B11:B15"/>
    <mergeCell ref="B16:B21"/>
    <mergeCell ref="I8:J8"/>
    <mergeCell ref="K8:L8"/>
    <mergeCell ref="B3:M3"/>
    <mergeCell ref="B4:M4"/>
    <mergeCell ref="B5:G5"/>
    <mergeCell ref="B7:M7"/>
    <mergeCell ref="B10:C10"/>
    <mergeCell ref="B8:C9"/>
    <mergeCell ref="D8:D9"/>
    <mergeCell ref="F8:G8"/>
    <mergeCell ref="H8:H9"/>
    <mergeCell ref="M8:M9"/>
    <mergeCell ref="B49:M49"/>
    <mergeCell ref="B33:M33"/>
    <mergeCell ref="B22:B24"/>
    <mergeCell ref="B25:B27"/>
    <mergeCell ref="B30:F30"/>
  </mergeCells>
  <conditionalFormatting sqref="J38:K38">
    <cfRule type="cellIs" dxfId="10" priority="3" operator="notEqual">
      <formula>0</formula>
    </cfRule>
  </conditionalFormatting>
  <hyperlinks>
    <hyperlink ref="B6" location="Indice!A1" display="Índice"/>
    <hyperlink ref="M6" location="'3.2.1_EROG PUB SHA'!A1" display="Siguiente"/>
    <hyperlink ref="L6" location="'3.1.3_EROG TIPO PUB NA'!A1" display="Anterior"/>
  </hyperlinks>
  <pageMargins left="0.25" right="0.25" top="0.75" bottom="0.75" header="0.3" footer="0.3"/>
  <pageSetup paperSize="9" scale="93" orientation="portrait" horizontalDpi="4294967293"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142"/>
  <sheetViews>
    <sheetView showGridLines="0" showZeros="0" zoomScale="60" zoomScaleNormal="60" zoomScaleSheetLayoutView="100" workbookViewId="0">
      <pane ySplit="6" topLeftCell="A7" activePane="bottomLeft" state="frozen"/>
      <selection pane="bottomLeft"/>
    </sheetView>
  </sheetViews>
  <sheetFormatPr baseColWidth="10" defaultRowHeight="15" x14ac:dyDescent="0.25"/>
  <cols>
    <col min="1" max="1" width="2" customWidth="1"/>
    <col min="2" max="2" width="52.5703125" customWidth="1"/>
    <col min="3" max="19" width="15.28515625" customWidth="1"/>
    <col min="20" max="20" width="17" customWidth="1"/>
    <col min="21" max="249" width="11.42578125" customWidth="1"/>
    <col min="250" max="250" width="2.7109375" customWidth="1"/>
    <col min="251" max="251" width="5.5703125" customWidth="1"/>
    <col min="252" max="252" width="14.5703125" customWidth="1"/>
    <col min="253" max="253" width="11.85546875" customWidth="1"/>
    <col min="254" max="256" width="15.7109375" customWidth="1"/>
  </cols>
  <sheetData>
    <row r="1" spans="2:20" ht="87.75" customHeight="1" x14ac:dyDescent="0.25"/>
    <row r="2" spans="2:20" ht="31.9" customHeight="1" x14ac:dyDescent="0.25"/>
    <row r="3" spans="2:20" ht="26.45" customHeight="1" x14ac:dyDescent="0.25">
      <c r="B3" s="472" t="s">
        <v>90</v>
      </c>
      <c r="C3" s="472"/>
      <c r="D3" s="472"/>
      <c r="E3" s="472"/>
      <c r="F3" s="472"/>
      <c r="G3" s="472"/>
      <c r="H3" s="472"/>
      <c r="I3" s="472"/>
      <c r="J3" s="472"/>
      <c r="K3" s="472"/>
      <c r="L3" s="472"/>
      <c r="M3" s="472"/>
      <c r="N3" s="472"/>
      <c r="O3" s="472"/>
      <c r="P3" s="472"/>
      <c r="Q3" s="472"/>
      <c r="R3" s="472"/>
    </row>
    <row r="4" spans="2:20" ht="41.25" customHeight="1" x14ac:dyDescent="0.25">
      <c r="B4" s="469" t="s">
        <v>347</v>
      </c>
      <c r="C4" s="469"/>
      <c r="D4" s="469"/>
      <c r="E4" s="469"/>
      <c r="F4" s="469"/>
      <c r="G4" s="469"/>
      <c r="H4" s="469"/>
      <c r="I4" s="469"/>
      <c r="J4" s="469"/>
      <c r="K4" s="469"/>
      <c r="L4" s="469"/>
      <c r="M4" s="469"/>
      <c r="N4" s="469"/>
      <c r="O4" s="469"/>
      <c r="P4" s="469"/>
      <c r="Q4" s="469"/>
      <c r="R4" s="469"/>
    </row>
    <row r="5" spans="2:20" ht="3.6" customHeight="1" x14ac:dyDescent="0.25">
      <c r="B5" s="468"/>
      <c r="C5" s="468"/>
      <c r="D5" s="468"/>
      <c r="E5" s="468"/>
      <c r="F5" s="468"/>
      <c r="G5" s="468"/>
      <c r="H5" s="468"/>
      <c r="I5" s="468"/>
      <c r="J5" s="468"/>
      <c r="K5" s="468"/>
      <c r="L5" s="468"/>
      <c r="M5" s="468"/>
    </row>
    <row r="6" spans="2:20" ht="23.25" customHeight="1" x14ac:dyDescent="0.25">
      <c r="B6" s="62" t="s">
        <v>38</v>
      </c>
      <c r="C6" s="63"/>
      <c r="D6" s="63"/>
      <c r="E6" s="63"/>
      <c r="F6" s="63"/>
      <c r="G6" s="63"/>
      <c r="H6" s="63"/>
      <c r="I6" s="63"/>
      <c r="J6" s="63"/>
      <c r="K6" s="63"/>
      <c r="L6" s="63"/>
      <c r="M6" s="63"/>
      <c r="N6" s="63"/>
      <c r="O6" s="63"/>
      <c r="R6" s="64" t="s">
        <v>74</v>
      </c>
      <c r="S6" s="64" t="s">
        <v>75</v>
      </c>
    </row>
    <row r="7" spans="2:20" ht="21.6" customHeight="1" x14ac:dyDescent="0.25">
      <c r="B7" s="470" t="s">
        <v>52</v>
      </c>
      <c r="C7" s="470"/>
      <c r="D7" s="470"/>
      <c r="E7" s="470"/>
      <c r="F7" s="470"/>
      <c r="G7" s="470"/>
      <c r="H7" s="470"/>
      <c r="I7" s="470"/>
      <c r="J7" s="470"/>
      <c r="K7" s="470"/>
      <c r="L7" s="470"/>
      <c r="M7" s="470"/>
      <c r="N7" s="470"/>
      <c r="O7" s="470"/>
      <c r="P7" s="470"/>
      <c r="Q7" s="470"/>
      <c r="R7" s="470"/>
    </row>
    <row r="8" spans="2:20" ht="33" customHeight="1" x14ac:dyDescent="0.25">
      <c r="B8" s="28" t="s">
        <v>40</v>
      </c>
      <c r="C8" s="28">
        <v>2007</v>
      </c>
      <c r="D8" s="28">
        <v>2008</v>
      </c>
      <c r="E8" s="28">
        <v>2009</v>
      </c>
      <c r="F8" s="28">
        <v>2010</v>
      </c>
      <c r="G8" s="28">
        <v>2011</v>
      </c>
      <c r="H8" s="28">
        <v>2012</v>
      </c>
      <c r="I8" s="28">
        <v>2013</v>
      </c>
      <c r="J8" s="28">
        <v>2014</v>
      </c>
      <c r="K8" s="28">
        <v>2015</v>
      </c>
      <c r="L8" s="28">
        <v>2016</v>
      </c>
      <c r="M8" s="28">
        <v>2017</v>
      </c>
      <c r="N8" s="28">
        <v>2018</v>
      </c>
      <c r="O8" s="28">
        <v>2019</v>
      </c>
      <c r="P8" s="28">
        <v>2020</v>
      </c>
      <c r="Q8" s="28">
        <v>2021</v>
      </c>
      <c r="R8" s="28">
        <v>2022</v>
      </c>
      <c r="S8" s="28">
        <v>2023</v>
      </c>
      <c r="T8" s="28">
        <v>2024</v>
      </c>
    </row>
    <row r="9" spans="2:20" ht="33" customHeight="1" x14ac:dyDescent="0.25">
      <c r="B9" s="321" t="s">
        <v>404</v>
      </c>
      <c r="C9" s="322">
        <v>1137080</v>
      </c>
      <c r="D9" s="322">
        <v>1412953</v>
      </c>
      <c r="E9" s="322">
        <v>1658442</v>
      </c>
      <c r="F9" s="322">
        <v>2179175</v>
      </c>
      <c r="G9" s="322">
        <v>2869283</v>
      </c>
      <c r="H9" s="322">
        <v>3608772</v>
      </c>
      <c r="I9" s="322">
        <v>4127835</v>
      </c>
      <c r="J9" s="322">
        <v>4647543</v>
      </c>
      <c r="K9" s="322">
        <v>4816880</v>
      </c>
      <c r="L9" s="322">
        <v>5054439</v>
      </c>
      <c r="M9" s="322">
        <v>5873034</v>
      </c>
      <c r="N9" s="322">
        <v>5589528</v>
      </c>
      <c r="O9" s="322">
        <v>5336867</v>
      </c>
      <c r="P9" s="322">
        <v>4968495</v>
      </c>
      <c r="Q9" s="322">
        <v>5662920</v>
      </c>
      <c r="R9" s="322">
        <v>5665190</v>
      </c>
      <c r="S9" s="322">
        <v>6033686</v>
      </c>
      <c r="T9" s="322">
        <v>5960836</v>
      </c>
    </row>
    <row r="10" spans="2:20" ht="33" customHeight="1" x14ac:dyDescent="0.25">
      <c r="B10" s="324" t="s">
        <v>474</v>
      </c>
      <c r="C10" s="320">
        <v>277674</v>
      </c>
      <c r="D10" s="320">
        <v>358763</v>
      </c>
      <c r="E10" s="320">
        <v>444516</v>
      </c>
      <c r="F10" s="320">
        <v>548406</v>
      </c>
      <c r="G10" s="320">
        <v>653779</v>
      </c>
      <c r="H10" s="320">
        <v>782909</v>
      </c>
      <c r="I10" s="320">
        <v>910354</v>
      </c>
      <c r="J10" s="320">
        <v>1097585</v>
      </c>
      <c r="K10" s="320">
        <v>1321738</v>
      </c>
      <c r="L10" s="320">
        <v>1377035</v>
      </c>
      <c r="M10" s="320">
        <v>1705069</v>
      </c>
      <c r="N10" s="320">
        <v>1827523</v>
      </c>
      <c r="O10" s="320">
        <v>1803771</v>
      </c>
      <c r="P10" s="320">
        <v>1607496</v>
      </c>
      <c r="Q10" s="320">
        <v>1698051</v>
      </c>
      <c r="R10" s="320">
        <v>1699243</v>
      </c>
      <c r="S10" s="320">
        <v>2075279</v>
      </c>
      <c r="T10" s="320">
        <v>2026492</v>
      </c>
    </row>
    <row r="11" spans="2:20" ht="33" customHeight="1" x14ac:dyDescent="0.25">
      <c r="B11" s="324" t="s">
        <v>296</v>
      </c>
      <c r="C11" s="320">
        <v>1192</v>
      </c>
      <c r="D11" s="320">
        <v>1709</v>
      </c>
      <c r="E11" s="320">
        <v>2019</v>
      </c>
      <c r="F11" s="320">
        <v>2475</v>
      </c>
      <c r="G11" s="320">
        <v>2662</v>
      </c>
      <c r="H11" s="320">
        <v>3409</v>
      </c>
      <c r="I11" s="320">
        <v>4222</v>
      </c>
      <c r="J11" s="320">
        <v>5369</v>
      </c>
      <c r="K11" s="320">
        <v>4997</v>
      </c>
      <c r="L11" s="320">
        <v>5285</v>
      </c>
      <c r="M11" s="320">
        <v>4928</v>
      </c>
      <c r="N11" s="320">
        <v>5910</v>
      </c>
      <c r="O11" s="320">
        <v>5673</v>
      </c>
      <c r="P11" s="320">
        <v>4746</v>
      </c>
      <c r="Q11" s="320">
        <v>4862</v>
      </c>
      <c r="R11" s="320">
        <v>4733</v>
      </c>
      <c r="S11" s="320">
        <v>4990</v>
      </c>
      <c r="T11" s="320">
        <v>4659</v>
      </c>
    </row>
    <row r="12" spans="2:20" ht="33" customHeight="1" x14ac:dyDescent="0.25">
      <c r="B12" s="324" t="s">
        <v>478</v>
      </c>
      <c r="C12" s="320">
        <v>214814</v>
      </c>
      <c r="D12" s="320">
        <v>263103</v>
      </c>
      <c r="E12" s="320">
        <v>334491</v>
      </c>
      <c r="F12" s="320">
        <v>417686</v>
      </c>
      <c r="G12" s="320">
        <v>534401</v>
      </c>
      <c r="H12" s="320">
        <v>617331</v>
      </c>
      <c r="I12" s="320">
        <v>701270</v>
      </c>
      <c r="J12" s="320">
        <v>819632</v>
      </c>
      <c r="K12" s="320">
        <v>1077995</v>
      </c>
      <c r="L12" s="320">
        <v>1087810</v>
      </c>
      <c r="M12" s="320">
        <v>1026858</v>
      </c>
      <c r="N12" s="320">
        <v>1230220</v>
      </c>
      <c r="O12" s="320">
        <v>1201163</v>
      </c>
      <c r="P12" s="320">
        <v>1118707</v>
      </c>
      <c r="Q12" s="320">
        <v>1166138</v>
      </c>
      <c r="R12" s="320">
        <v>1156351</v>
      </c>
      <c r="S12" s="320">
        <v>1199585</v>
      </c>
      <c r="T12" s="320">
        <v>1195351</v>
      </c>
    </row>
    <row r="13" spans="2:20" ht="33" customHeight="1" x14ac:dyDescent="0.25">
      <c r="B13" s="324" t="s">
        <v>491</v>
      </c>
      <c r="C13" s="320">
        <v>1391</v>
      </c>
      <c r="D13" s="320">
        <v>1812</v>
      </c>
      <c r="E13" s="320">
        <v>1867</v>
      </c>
      <c r="F13" s="320">
        <v>2202</v>
      </c>
      <c r="G13" s="320">
        <v>2257</v>
      </c>
      <c r="H13" s="320">
        <v>2775</v>
      </c>
      <c r="I13" s="320">
        <v>2735</v>
      </c>
      <c r="J13" s="320">
        <v>2196</v>
      </c>
      <c r="K13" s="320">
        <v>1455</v>
      </c>
      <c r="L13" s="320">
        <v>1207</v>
      </c>
      <c r="M13" s="320">
        <v>0</v>
      </c>
      <c r="N13" s="320">
        <v>0</v>
      </c>
      <c r="O13" s="320">
        <v>0</v>
      </c>
      <c r="P13" s="320">
        <v>0</v>
      </c>
      <c r="Q13" s="320">
        <v>0</v>
      </c>
      <c r="R13" s="320">
        <v>0</v>
      </c>
      <c r="S13" s="320">
        <v>0</v>
      </c>
      <c r="T13" s="320">
        <v>0</v>
      </c>
    </row>
    <row r="14" spans="2:20" ht="33" customHeight="1" x14ac:dyDescent="0.25">
      <c r="B14" s="324" t="s">
        <v>492</v>
      </c>
      <c r="C14" s="320">
        <v>14812</v>
      </c>
      <c r="D14" s="320">
        <v>16848</v>
      </c>
      <c r="E14" s="320">
        <v>18160</v>
      </c>
      <c r="F14" s="320">
        <v>20256</v>
      </c>
      <c r="G14" s="320">
        <v>21110</v>
      </c>
      <c r="H14" s="320">
        <v>22571</v>
      </c>
      <c r="I14" s="320">
        <v>25379</v>
      </c>
      <c r="J14" s="320">
        <v>27321</v>
      </c>
      <c r="K14" s="320">
        <v>30447</v>
      </c>
      <c r="L14" s="320">
        <v>28895</v>
      </c>
      <c r="M14" s="320">
        <v>36365</v>
      </c>
      <c r="N14" s="320">
        <v>22938</v>
      </c>
      <c r="O14" s="320">
        <v>27004</v>
      </c>
      <c r="P14" s="320">
        <v>20751</v>
      </c>
      <c r="Q14" s="320">
        <v>20136</v>
      </c>
      <c r="R14" s="320">
        <v>20734</v>
      </c>
      <c r="S14" s="320">
        <v>21259</v>
      </c>
      <c r="T14" s="320">
        <v>21350</v>
      </c>
    </row>
    <row r="15" spans="2:20" ht="33" customHeight="1" x14ac:dyDescent="0.25">
      <c r="B15" s="324" t="s">
        <v>493</v>
      </c>
      <c r="C15" s="320">
        <v>287398</v>
      </c>
      <c r="D15" s="320">
        <v>368125</v>
      </c>
      <c r="E15" s="320">
        <v>409750</v>
      </c>
      <c r="F15" s="320">
        <v>578625</v>
      </c>
      <c r="G15" s="320">
        <v>691384</v>
      </c>
      <c r="H15" s="320">
        <v>931144</v>
      </c>
      <c r="I15" s="320">
        <v>1113437</v>
      </c>
      <c r="J15" s="320">
        <v>1120507</v>
      </c>
      <c r="K15" s="320">
        <v>1483965</v>
      </c>
      <c r="L15" s="320">
        <v>1484202</v>
      </c>
      <c r="M15" s="320">
        <v>1748456</v>
      </c>
      <c r="N15" s="320">
        <v>1668948</v>
      </c>
      <c r="O15" s="320">
        <v>1672700</v>
      </c>
      <c r="P15" s="320">
        <v>1701126</v>
      </c>
      <c r="Q15" s="320">
        <v>1920346</v>
      </c>
      <c r="R15" s="320">
        <v>2028920</v>
      </c>
      <c r="S15" s="320">
        <v>2094945</v>
      </c>
      <c r="T15" s="320">
        <v>2230109</v>
      </c>
    </row>
    <row r="16" spans="2:20" ht="33" customHeight="1" x14ac:dyDescent="0.25">
      <c r="B16" s="324" t="s">
        <v>494</v>
      </c>
      <c r="C16" s="320">
        <v>39503</v>
      </c>
      <c r="D16" s="320">
        <v>33516</v>
      </c>
      <c r="E16" s="320">
        <v>42146</v>
      </c>
      <c r="F16" s="320">
        <v>43801</v>
      </c>
      <c r="G16" s="320">
        <v>53426</v>
      </c>
      <c r="H16" s="320">
        <v>60165</v>
      </c>
      <c r="I16" s="320">
        <v>102185</v>
      </c>
      <c r="J16" s="320">
        <v>70123</v>
      </c>
      <c r="K16" s="320">
        <v>54930</v>
      </c>
      <c r="L16" s="320">
        <v>29477</v>
      </c>
      <c r="M16" s="320">
        <v>29359</v>
      </c>
      <c r="N16" s="320">
        <v>30508</v>
      </c>
      <c r="O16" s="320">
        <v>27109</v>
      </c>
      <c r="P16" s="320">
        <v>48684</v>
      </c>
      <c r="Q16" s="320">
        <v>368139</v>
      </c>
      <c r="R16" s="320">
        <v>70823</v>
      </c>
      <c r="S16" s="320">
        <v>24533</v>
      </c>
      <c r="T16" s="320">
        <v>23771</v>
      </c>
    </row>
    <row r="17" spans="2:20" ht="33" customHeight="1" x14ac:dyDescent="0.25">
      <c r="B17" s="324" t="s">
        <v>495</v>
      </c>
      <c r="C17" s="320">
        <v>233331</v>
      </c>
      <c r="D17" s="320">
        <v>287380</v>
      </c>
      <c r="E17" s="320">
        <v>262821</v>
      </c>
      <c r="F17" s="320">
        <v>289871</v>
      </c>
      <c r="G17" s="320">
        <v>377617</v>
      </c>
      <c r="H17" s="320">
        <v>455314</v>
      </c>
      <c r="I17" s="320">
        <v>614141</v>
      </c>
      <c r="J17" s="320">
        <v>568189</v>
      </c>
      <c r="K17" s="320">
        <v>544833</v>
      </c>
      <c r="L17" s="320">
        <v>536788</v>
      </c>
      <c r="M17" s="320">
        <v>648375</v>
      </c>
      <c r="N17" s="320">
        <v>522686</v>
      </c>
      <c r="O17" s="320">
        <v>340438</v>
      </c>
      <c r="P17" s="320">
        <v>247175</v>
      </c>
      <c r="Q17" s="320">
        <v>255704</v>
      </c>
      <c r="R17" s="320">
        <v>371114</v>
      </c>
      <c r="S17" s="320">
        <v>326709</v>
      </c>
      <c r="T17" s="320">
        <v>178668</v>
      </c>
    </row>
    <row r="18" spans="2:20" ht="33" customHeight="1" x14ac:dyDescent="0.25">
      <c r="B18" s="324" t="s">
        <v>496</v>
      </c>
      <c r="C18" s="320">
        <v>66965</v>
      </c>
      <c r="D18" s="320">
        <v>81697</v>
      </c>
      <c r="E18" s="320">
        <v>142672</v>
      </c>
      <c r="F18" s="320">
        <v>275853</v>
      </c>
      <c r="G18" s="320">
        <v>532647</v>
      </c>
      <c r="H18" s="320">
        <v>733154</v>
      </c>
      <c r="I18" s="320">
        <v>654112</v>
      </c>
      <c r="J18" s="320">
        <v>936621</v>
      </c>
      <c r="K18" s="320">
        <v>296520</v>
      </c>
      <c r="L18" s="320">
        <v>503740</v>
      </c>
      <c r="M18" s="320">
        <v>673624</v>
      </c>
      <c r="N18" s="320">
        <v>280795</v>
      </c>
      <c r="O18" s="320">
        <v>259009</v>
      </c>
      <c r="P18" s="320">
        <v>219810</v>
      </c>
      <c r="Q18" s="320">
        <v>229544</v>
      </c>
      <c r="R18" s="320">
        <v>313272</v>
      </c>
      <c r="S18" s="320">
        <v>286386</v>
      </c>
      <c r="T18" s="320">
        <v>280436</v>
      </c>
    </row>
    <row r="19" spans="2:20" ht="8.25" customHeight="1" x14ac:dyDescent="0.25">
      <c r="B19" s="323"/>
      <c r="C19" s="96"/>
      <c r="D19" s="96"/>
      <c r="E19" s="96"/>
      <c r="F19" s="96"/>
      <c r="G19" s="96"/>
      <c r="H19" s="96"/>
      <c r="I19" s="96"/>
      <c r="J19" s="96"/>
      <c r="K19" s="96"/>
      <c r="L19" s="96"/>
      <c r="M19" s="96"/>
      <c r="N19" s="96"/>
      <c r="O19" s="96"/>
      <c r="P19" s="96"/>
      <c r="Q19" s="96"/>
      <c r="R19" s="96"/>
    </row>
    <row r="20" spans="2:20" ht="18" customHeight="1" x14ac:dyDescent="0.3">
      <c r="B20" s="93" t="s">
        <v>314</v>
      </c>
      <c r="C20" s="76"/>
      <c r="D20" s="76"/>
      <c r="E20" s="76"/>
      <c r="F20" s="76"/>
      <c r="G20" s="76"/>
      <c r="H20" s="76"/>
      <c r="I20" s="76"/>
    </row>
    <row r="21" spans="2:20" ht="23.25" customHeight="1" x14ac:dyDescent="0.3">
      <c r="B21" s="48"/>
      <c r="C21" s="76"/>
      <c r="D21" s="76"/>
      <c r="E21" s="76"/>
      <c r="F21" s="76"/>
      <c r="G21" s="76"/>
      <c r="H21" s="76"/>
      <c r="I21" s="76"/>
    </row>
    <row r="22" spans="2:20" ht="33" customHeight="1" x14ac:dyDescent="0.25">
      <c r="B22" s="474" t="s">
        <v>348</v>
      </c>
      <c r="C22" s="474"/>
      <c r="D22" s="474"/>
      <c r="E22" s="474"/>
      <c r="F22" s="474"/>
      <c r="G22" s="474"/>
      <c r="H22" s="474"/>
      <c r="I22" s="474"/>
      <c r="J22" s="474"/>
      <c r="K22" s="474"/>
      <c r="L22" s="474"/>
      <c r="M22" s="474"/>
      <c r="N22" s="474"/>
      <c r="O22" s="474"/>
      <c r="P22" s="474"/>
      <c r="Q22" s="474"/>
      <c r="R22" s="474"/>
      <c r="S22" s="240"/>
    </row>
    <row r="23" spans="2:20" ht="33" customHeight="1" x14ac:dyDescent="0.25">
      <c r="B23" s="333"/>
      <c r="C23" s="333"/>
      <c r="D23" s="333"/>
      <c r="E23" s="333"/>
      <c r="F23" s="333"/>
      <c r="G23" s="333"/>
      <c r="H23" s="334">
        <f>S5</f>
        <v>0</v>
      </c>
      <c r="I23" s="333"/>
      <c r="J23" s="334">
        <f>R5</f>
        <v>0</v>
      </c>
      <c r="K23" s="333"/>
      <c r="L23" s="269"/>
      <c r="M23" s="269"/>
      <c r="N23" s="269"/>
      <c r="O23" s="269"/>
      <c r="P23" s="269"/>
      <c r="Q23" s="269"/>
      <c r="R23" s="269"/>
      <c r="S23" s="269"/>
    </row>
    <row r="24" spans="2:20" ht="33" customHeight="1" x14ac:dyDescent="0.25">
      <c r="B24" s="335"/>
      <c r="C24" s="335"/>
      <c r="D24" s="336"/>
      <c r="E24" s="336"/>
      <c r="F24" s="334"/>
      <c r="G24" s="334"/>
      <c r="H24" s="325">
        <f>+H25-S9</f>
        <v>0</v>
      </c>
      <c r="I24" s="149">
        <f>+S8</f>
        <v>2023</v>
      </c>
      <c r="J24" s="325">
        <f>+J25-T9</f>
        <v>0</v>
      </c>
      <c r="K24" s="149">
        <f>+T8</f>
        <v>2024</v>
      </c>
    </row>
    <row r="25" spans="2:20" ht="33" customHeight="1" x14ac:dyDescent="0.25">
      <c r="B25" s="337"/>
      <c r="C25" s="337"/>
      <c r="D25" s="337"/>
      <c r="E25" s="337"/>
      <c r="F25" s="149"/>
      <c r="G25" s="326"/>
      <c r="H25" s="327">
        <f>SUM(H26:H34)</f>
        <v>6033686</v>
      </c>
      <c r="I25" s="328">
        <f>SUM(I26:I34)</f>
        <v>1</v>
      </c>
      <c r="J25" s="327">
        <f>SUM(J26:J34)</f>
        <v>5960836</v>
      </c>
      <c r="K25" s="328">
        <f>SUM(K26:K37)</f>
        <v>0.99999999999999989</v>
      </c>
      <c r="L25" s="275"/>
      <c r="M25" s="275"/>
      <c r="N25" s="275"/>
      <c r="O25" s="275"/>
      <c r="P25" s="275"/>
      <c r="Q25" s="275"/>
      <c r="R25" s="275"/>
      <c r="S25" s="275"/>
    </row>
    <row r="26" spans="2:20" ht="33" customHeight="1" x14ac:dyDescent="0.25">
      <c r="B26" s="338"/>
      <c r="C26" s="338"/>
      <c r="D26" s="338"/>
      <c r="E26" s="338"/>
      <c r="F26" s="326" t="str">
        <f t="shared" ref="F26:F34" si="0">+B10</f>
        <v>Hospitales generales</v>
      </c>
      <c r="G26" s="326"/>
      <c r="H26" s="327">
        <f>+VLOOKUP($F26,$B$8:$T$18,18,FALSE)</f>
        <v>2075279</v>
      </c>
      <c r="I26" s="328">
        <f>+H26/$H$25</f>
        <v>0.3439487901756903</v>
      </c>
      <c r="J26" s="327">
        <f>+VLOOKUP($F26,$B$8:$T$18,19,FALSE)</f>
        <v>2026492</v>
      </c>
      <c r="K26" s="328">
        <f>+J26/$J$25</f>
        <v>0.33996774949017217</v>
      </c>
      <c r="L26" s="277"/>
      <c r="M26" s="277"/>
      <c r="N26" s="277"/>
    </row>
    <row r="27" spans="2:20" ht="33" customHeight="1" x14ac:dyDescent="0.25">
      <c r="B27" s="149"/>
      <c r="C27" s="149"/>
      <c r="D27" s="149"/>
      <c r="E27" s="149"/>
      <c r="F27" s="326" t="str">
        <f t="shared" si="0"/>
        <v xml:space="preserve">Hospitales de salud mental </v>
      </c>
      <c r="G27" s="326"/>
      <c r="H27" s="327">
        <f t="shared" ref="H27:H34" si="1">+VLOOKUP($F27,$B$8:$T$18,18,FALSE)</f>
        <v>4990</v>
      </c>
      <c r="I27" s="328">
        <f t="shared" ref="I27:I34" si="2">+H27/$H$25</f>
        <v>8.2702348116889084E-4</v>
      </c>
      <c r="J27" s="327">
        <f t="shared" ref="J27:J34" si="3">+VLOOKUP($F27,$B$8:$T$18,19,FALSE)</f>
        <v>4659</v>
      </c>
      <c r="K27" s="328">
        <f t="shared" ref="K27:K34" si="4">+J27/$J$25</f>
        <v>7.8160177532144825E-4</v>
      </c>
      <c r="L27" s="277"/>
      <c r="M27" s="277"/>
      <c r="N27" s="277"/>
    </row>
    <row r="28" spans="2:20" ht="33" customHeight="1" x14ac:dyDescent="0.25">
      <c r="B28" s="149"/>
      <c r="C28" s="149"/>
      <c r="D28" s="149"/>
      <c r="E28" s="149"/>
      <c r="F28" s="326" t="str">
        <f t="shared" si="0"/>
        <v>Hospitales de especialidades</v>
      </c>
      <c r="G28" s="326"/>
      <c r="H28" s="327">
        <f t="shared" si="1"/>
        <v>1199585</v>
      </c>
      <c r="I28" s="328">
        <f t="shared" si="2"/>
        <v>0.19881462177514705</v>
      </c>
      <c r="J28" s="327">
        <f t="shared" si="3"/>
        <v>1195351</v>
      </c>
      <c r="K28" s="328">
        <f t="shared" si="4"/>
        <v>0.20053411971072513</v>
      </c>
      <c r="L28" s="277"/>
      <c r="M28" s="277"/>
      <c r="N28" s="277"/>
    </row>
    <row r="29" spans="2:20" ht="33" customHeight="1" x14ac:dyDescent="0.25">
      <c r="B29" s="149"/>
      <c r="C29" s="149"/>
      <c r="D29" s="149"/>
      <c r="E29" s="149"/>
      <c r="F29" s="326" t="str">
        <f t="shared" si="0"/>
        <v>Atención de larga duración residencial</v>
      </c>
      <c r="G29" s="326"/>
      <c r="H29" s="327">
        <f t="shared" si="1"/>
        <v>0</v>
      </c>
      <c r="I29" s="328">
        <f t="shared" si="2"/>
        <v>0</v>
      </c>
      <c r="J29" s="327">
        <f t="shared" si="3"/>
        <v>0</v>
      </c>
      <c r="K29" s="328">
        <f t="shared" si="4"/>
        <v>0</v>
      </c>
      <c r="L29" s="280"/>
      <c r="M29" s="280"/>
      <c r="N29" s="280"/>
    </row>
    <row r="30" spans="2:20" ht="33" customHeight="1" x14ac:dyDescent="0.25">
      <c r="B30" s="149"/>
      <c r="C30" s="149"/>
      <c r="D30" s="149"/>
      <c r="E30" s="149"/>
      <c r="F30" s="326" t="str">
        <f t="shared" si="0"/>
        <v>Consultorios  médicos</v>
      </c>
      <c r="G30" s="326"/>
      <c r="H30" s="327">
        <f t="shared" si="1"/>
        <v>21259</v>
      </c>
      <c r="I30" s="328">
        <f t="shared" si="2"/>
        <v>3.5233852076491882E-3</v>
      </c>
      <c r="J30" s="327">
        <f t="shared" si="3"/>
        <v>21350</v>
      </c>
      <c r="K30" s="328">
        <f>+J30/$J$25</f>
        <v>3.5817123638362137E-3</v>
      </c>
      <c r="L30" s="280"/>
      <c r="M30" s="280"/>
      <c r="N30" s="280"/>
    </row>
    <row r="31" spans="2:20" ht="33" customHeight="1" x14ac:dyDescent="0.25">
      <c r="B31" s="149"/>
      <c r="C31" s="149"/>
      <c r="D31" s="149"/>
      <c r="E31" s="149"/>
      <c r="F31" s="326" t="str">
        <f t="shared" si="0"/>
        <v>Centros  de salud ambulatoria</v>
      </c>
      <c r="G31" s="326"/>
      <c r="H31" s="327">
        <f t="shared" si="1"/>
        <v>2094945</v>
      </c>
      <c r="I31" s="328">
        <f t="shared" si="2"/>
        <v>0.34720815766680602</v>
      </c>
      <c r="J31" s="327">
        <f t="shared" si="3"/>
        <v>2230109</v>
      </c>
      <c r="K31" s="328">
        <f t="shared" si="4"/>
        <v>0.37412688421556978</v>
      </c>
      <c r="L31" s="280"/>
      <c r="M31" s="280"/>
      <c r="N31" s="280"/>
    </row>
    <row r="32" spans="2:20" ht="24" customHeight="1" x14ac:dyDescent="0.25">
      <c r="B32" s="149"/>
      <c r="C32" s="149"/>
      <c r="D32" s="149"/>
      <c r="E32" s="149"/>
      <c r="F32" s="326" t="str">
        <f t="shared" si="0"/>
        <v>Proveedores de atención preventiva</v>
      </c>
      <c r="G32" s="326"/>
      <c r="H32" s="327">
        <f t="shared" si="1"/>
        <v>24533</v>
      </c>
      <c r="I32" s="328">
        <f t="shared" si="2"/>
        <v>4.0660054235503807E-3</v>
      </c>
      <c r="J32" s="327">
        <f t="shared" si="3"/>
        <v>23771</v>
      </c>
      <c r="K32" s="328">
        <f t="shared" si="4"/>
        <v>3.9878634473419503E-3</v>
      </c>
      <c r="L32" s="281"/>
      <c r="M32" s="281"/>
      <c r="N32" s="281"/>
    </row>
    <row r="33" spans="2:18" ht="15.75" customHeight="1" x14ac:dyDescent="0.25">
      <c r="B33" s="149"/>
      <c r="C33" s="149"/>
      <c r="D33" s="149"/>
      <c r="E33" s="149"/>
      <c r="F33" s="326" t="str">
        <f t="shared" si="0"/>
        <v>Agencias gubernamentales de administración del sistema de salud</v>
      </c>
      <c r="G33" s="326"/>
      <c r="H33" s="327">
        <f t="shared" si="1"/>
        <v>326709</v>
      </c>
      <c r="I33" s="328">
        <f t="shared" si="2"/>
        <v>5.4147497897636704E-2</v>
      </c>
      <c r="J33" s="327">
        <f t="shared" si="3"/>
        <v>178668</v>
      </c>
      <c r="K33" s="328">
        <f t="shared" si="4"/>
        <v>2.9973647991657547E-2</v>
      </c>
      <c r="L33" s="281"/>
      <c r="M33" s="281"/>
      <c r="N33" s="281"/>
    </row>
    <row r="34" spans="2:18" ht="15.75" customHeight="1" x14ac:dyDescent="0.25">
      <c r="B34" s="149"/>
      <c r="C34" s="149"/>
      <c r="D34" s="149"/>
      <c r="E34" s="149"/>
      <c r="F34" s="326" t="str">
        <f t="shared" si="0"/>
        <v>Agencias de administración de seguros sociales</v>
      </c>
      <c r="G34" s="326"/>
      <c r="H34" s="327">
        <f t="shared" si="1"/>
        <v>286386</v>
      </c>
      <c r="I34" s="328">
        <f t="shared" si="2"/>
        <v>4.7464518372351494E-2</v>
      </c>
      <c r="J34" s="327">
        <f t="shared" si="3"/>
        <v>280436</v>
      </c>
      <c r="K34" s="328">
        <f t="shared" si="4"/>
        <v>4.7046421005375753E-2</v>
      </c>
      <c r="L34" s="281"/>
      <c r="M34" s="281"/>
      <c r="N34" s="281"/>
    </row>
    <row r="35" spans="2:18" ht="15.75" customHeight="1" x14ac:dyDescent="0.25">
      <c r="B35" s="149"/>
      <c r="C35" s="149"/>
      <c r="D35" s="149"/>
      <c r="E35" s="149"/>
      <c r="F35" s="326"/>
      <c r="G35" s="326"/>
      <c r="H35" s="327"/>
      <c r="I35" s="328"/>
      <c r="J35" s="327"/>
      <c r="K35" s="328"/>
      <c r="L35" s="281"/>
      <c r="M35" s="281"/>
      <c r="N35" s="281"/>
    </row>
    <row r="36" spans="2:18" ht="15.75" customHeight="1" x14ac:dyDescent="0.25">
      <c r="B36" s="149"/>
      <c r="C36" s="149"/>
      <c r="D36" s="149"/>
      <c r="E36" s="149"/>
      <c r="F36" s="326"/>
      <c r="G36" s="326"/>
      <c r="H36" s="327"/>
      <c r="I36" s="328"/>
      <c r="J36" s="327"/>
      <c r="K36" s="328"/>
      <c r="L36" s="281"/>
      <c r="M36" s="281"/>
      <c r="N36" s="281"/>
    </row>
    <row r="37" spans="2:18" ht="15.75" customHeight="1" x14ac:dyDescent="0.25">
      <c r="B37" s="149"/>
      <c r="C37" s="149"/>
      <c r="D37" s="149"/>
      <c r="E37" s="149"/>
      <c r="F37" s="326"/>
      <c r="G37" s="326"/>
      <c r="H37" s="327"/>
      <c r="I37" s="328"/>
      <c r="J37" s="327"/>
      <c r="K37" s="328"/>
      <c r="L37" s="281"/>
      <c r="M37" s="281"/>
      <c r="N37" s="317"/>
      <c r="O37" s="51"/>
      <c r="P37" s="51"/>
      <c r="Q37" s="51"/>
      <c r="R37" s="51"/>
    </row>
    <row r="38" spans="2:18" ht="15.75" customHeight="1" x14ac:dyDescent="0.25">
      <c r="B38" s="149"/>
      <c r="C38" s="149"/>
      <c r="D38" s="149"/>
      <c r="E38" s="149"/>
      <c r="F38" s="149"/>
      <c r="G38" s="149"/>
      <c r="H38" s="149"/>
      <c r="I38" s="327"/>
      <c r="J38" s="328"/>
      <c r="K38" s="149"/>
      <c r="L38" s="281"/>
      <c r="M38" s="281"/>
      <c r="N38" s="317"/>
      <c r="O38" s="51"/>
      <c r="P38" s="51"/>
      <c r="Q38" s="51"/>
      <c r="R38" s="51"/>
    </row>
    <row r="39" spans="2:18" ht="21.75" customHeight="1" x14ac:dyDescent="0.25">
      <c r="B39" s="149"/>
      <c r="C39" s="149"/>
      <c r="D39" s="149"/>
      <c r="E39" s="149"/>
      <c r="F39" s="149"/>
      <c r="G39" s="149"/>
      <c r="H39" s="149"/>
      <c r="I39" s="327"/>
      <c r="J39" s="328"/>
      <c r="K39" s="149"/>
      <c r="L39" s="281"/>
      <c r="M39" s="281"/>
      <c r="N39" s="317"/>
      <c r="O39" s="51"/>
      <c r="P39" s="51"/>
      <c r="Q39" s="51"/>
      <c r="R39" s="51"/>
    </row>
    <row r="40" spans="2:18" ht="21.75" customHeight="1" x14ac:dyDescent="0.25">
      <c r="B40" s="149"/>
      <c r="C40" s="149"/>
      <c r="D40" s="149"/>
      <c r="E40" s="149"/>
      <c r="F40" s="149"/>
      <c r="G40" s="149"/>
      <c r="H40" s="149"/>
      <c r="I40" s="327"/>
      <c r="J40" s="328"/>
      <c r="K40" s="149"/>
      <c r="L40" s="317"/>
      <c r="M40" s="317"/>
      <c r="N40" s="317"/>
      <c r="O40" s="51"/>
      <c r="P40" s="51"/>
      <c r="Q40" s="51"/>
      <c r="R40" s="51"/>
    </row>
    <row r="41" spans="2:18" ht="19.5" customHeight="1" x14ac:dyDescent="0.25">
      <c r="B41" s="326"/>
      <c r="C41" s="326"/>
      <c r="D41" s="327"/>
      <c r="E41" s="328"/>
      <c r="F41" s="329"/>
      <c r="G41" s="330"/>
      <c r="H41" s="149"/>
      <c r="I41" s="327"/>
      <c r="J41" s="328"/>
      <c r="K41" s="149"/>
      <c r="L41" s="317"/>
      <c r="M41" s="317"/>
      <c r="N41" s="317"/>
      <c r="O41" s="51"/>
      <c r="P41" s="51"/>
      <c r="Q41" s="51"/>
      <c r="R41" s="51"/>
    </row>
    <row r="42" spans="2:18" ht="19.5" customHeight="1" x14ac:dyDescent="0.25">
      <c r="B42" s="326"/>
      <c r="C42" s="326"/>
      <c r="D42" s="149"/>
      <c r="E42" s="331"/>
      <c r="F42" s="329"/>
      <c r="G42" s="330"/>
      <c r="H42" s="149"/>
      <c r="I42" s="325"/>
      <c r="J42" s="328"/>
      <c r="K42" s="332"/>
      <c r="L42" s="319"/>
      <c r="M42" s="319"/>
      <c r="N42" s="319"/>
      <c r="O42" s="51"/>
      <c r="P42" s="51"/>
      <c r="Q42" s="51"/>
      <c r="R42" s="51"/>
    </row>
    <row r="43" spans="2:18" ht="19.5" customHeight="1" x14ac:dyDescent="0.25">
      <c r="B43" s="317"/>
      <c r="C43" s="317"/>
      <c r="D43" s="51"/>
      <c r="E43" s="316"/>
      <c r="F43" s="317"/>
      <c r="G43" s="317"/>
      <c r="H43" s="317"/>
      <c r="I43" s="317"/>
      <c r="J43" s="317"/>
      <c r="K43" s="317"/>
      <c r="L43" s="317"/>
      <c r="M43" s="317"/>
      <c r="N43" s="317"/>
      <c r="O43" s="51"/>
      <c r="P43" s="51"/>
      <c r="Q43" s="51"/>
      <c r="R43" s="51"/>
    </row>
    <row r="44" spans="2:18" ht="19.5" customHeight="1" x14ac:dyDescent="0.25">
      <c r="B44" s="317"/>
      <c r="C44" s="317"/>
      <c r="D44" s="317"/>
      <c r="E44" s="317"/>
      <c r="F44" s="317"/>
      <c r="G44" s="317"/>
      <c r="H44" s="317"/>
      <c r="I44" s="317"/>
      <c r="J44" s="317"/>
      <c r="K44" s="317"/>
      <c r="L44" s="317"/>
      <c r="M44" s="317"/>
      <c r="N44" s="317"/>
      <c r="O44" s="51"/>
      <c r="P44" s="51"/>
      <c r="Q44" s="51"/>
      <c r="R44" s="51"/>
    </row>
    <row r="45" spans="2:18" ht="19.5" customHeight="1" x14ac:dyDescent="0.25">
      <c r="B45" s="317"/>
      <c r="C45" s="317"/>
      <c r="D45" s="317"/>
      <c r="E45" s="317"/>
      <c r="F45" s="317"/>
      <c r="G45" s="317"/>
      <c r="H45" s="317"/>
      <c r="I45" s="317"/>
      <c r="J45" s="317"/>
      <c r="K45" s="317"/>
      <c r="L45" s="317"/>
      <c r="M45" s="317"/>
      <c r="N45" s="317"/>
      <c r="O45" s="51"/>
      <c r="P45" s="51"/>
      <c r="Q45" s="51"/>
      <c r="R45" s="51"/>
    </row>
    <row r="46" spans="2:18" ht="19.5" customHeight="1" x14ac:dyDescent="0.25">
      <c r="B46" s="317"/>
      <c r="C46" s="317"/>
      <c r="D46" s="317"/>
      <c r="E46" s="317"/>
      <c r="F46" s="317"/>
      <c r="G46" s="317"/>
      <c r="H46" s="317"/>
      <c r="I46" s="317"/>
      <c r="J46" s="317"/>
      <c r="K46" s="317"/>
      <c r="L46" s="317"/>
      <c r="M46" s="317"/>
      <c r="N46" s="317"/>
      <c r="O46" s="51"/>
      <c r="P46" s="51"/>
      <c r="Q46" s="51"/>
      <c r="R46" s="51"/>
    </row>
    <row r="47" spans="2:18" ht="20.100000000000001" customHeight="1" x14ac:dyDescent="0.25">
      <c r="B47" s="51"/>
      <c r="C47" s="51"/>
      <c r="D47" s="51"/>
      <c r="E47" s="51"/>
      <c r="F47" s="51"/>
      <c r="G47" s="51"/>
      <c r="H47" s="51"/>
      <c r="I47" s="51"/>
      <c r="J47" s="51"/>
      <c r="K47" s="51"/>
      <c r="L47" s="51"/>
      <c r="M47" s="51"/>
      <c r="N47" s="51"/>
      <c r="O47" s="51"/>
      <c r="P47" s="51"/>
      <c r="Q47" s="51"/>
      <c r="R47" s="51"/>
    </row>
    <row r="48" spans="2:18" ht="20.100000000000001" customHeight="1" x14ac:dyDescent="0.25">
      <c r="B48" s="51"/>
      <c r="C48" s="51"/>
      <c r="D48" s="51"/>
      <c r="E48" s="51"/>
      <c r="F48" s="51"/>
      <c r="G48" s="51"/>
      <c r="H48" s="51"/>
      <c r="I48" s="51"/>
      <c r="J48" s="51"/>
      <c r="K48" s="51"/>
      <c r="L48" s="51"/>
      <c r="M48" s="51"/>
      <c r="N48" s="51"/>
      <c r="O48" s="51"/>
      <c r="P48" s="51"/>
      <c r="Q48" s="51"/>
      <c r="R48" s="51"/>
    </row>
    <row r="49" spans="2:19" ht="20.100000000000001" customHeight="1" x14ac:dyDescent="0.3">
      <c r="B49" s="318"/>
      <c r="C49" s="318"/>
      <c r="D49" s="51"/>
      <c r="E49" s="51"/>
      <c r="F49" s="51"/>
      <c r="G49" s="51"/>
      <c r="H49" s="51"/>
      <c r="I49" s="51"/>
      <c r="J49" s="51"/>
      <c r="K49" s="51"/>
      <c r="L49" s="51"/>
      <c r="M49" s="51"/>
      <c r="N49" s="51"/>
      <c r="O49" s="51"/>
      <c r="P49" s="51"/>
      <c r="Q49" s="51"/>
      <c r="R49" s="51"/>
    </row>
    <row r="50" spans="2:19" ht="20.100000000000001" customHeight="1" x14ac:dyDescent="0.3">
      <c r="B50" s="318"/>
      <c r="C50" s="318"/>
      <c r="D50" s="51"/>
      <c r="E50" s="51"/>
      <c r="F50" s="51"/>
      <c r="G50" s="51"/>
      <c r="H50" s="51"/>
      <c r="I50" s="51"/>
      <c r="J50" s="51"/>
      <c r="K50" s="51"/>
      <c r="L50" s="51"/>
      <c r="M50" s="51"/>
      <c r="N50" s="51"/>
      <c r="O50" s="51"/>
      <c r="P50" s="51"/>
      <c r="Q50" s="51"/>
      <c r="R50" s="51"/>
    </row>
    <row r="51" spans="2:19" ht="20.100000000000001" customHeight="1" x14ac:dyDescent="0.25">
      <c r="C51" s="51"/>
      <c r="D51" s="51"/>
      <c r="E51" s="51"/>
      <c r="F51" s="51"/>
      <c r="G51" s="51"/>
      <c r="H51" s="51"/>
      <c r="I51" s="51"/>
      <c r="J51" s="51"/>
      <c r="K51" s="51"/>
      <c r="L51" s="51"/>
      <c r="M51" s="51"/>
      <c r="N51" s="51"/>
      <c r="O51" s="51"/>
      <c r="P51" s="51"/>
      <c r="Q51" s="51"/>
      <c r="R51" s="51"/>
    </row>
    <row r="52" spans="2:19" ht="20.100000000000001" customHeight="1" x14ac:dyDescent="0.3">
      <c r="B52" s="93" t="s">
        <v>314</v>
      </c>
    </row>
    <row r="53" spans="2:19" ht="15.75" customHeight="1" x14ac:dyDescent="0.3">
      <c r="B53" s="48" t="s">
        <v>56</v>
      </c>
      <c r="C53" s="48"/>
    </row>
    <row r="54" spans="2:19" x14ac:dyDescent="0.25">
      <c r="B54" s="253"/>
      <c r="C54" s="253"/>
      <c r="D54" s="253"/>
      <c r="E54" s="253"/>
      <c r="F54" s="253"/>
      <c r="G54" s="253"/>
      <c r="H54" s="253"/>
      <c r="I54" s="253"/>
      <c r="J54" s="253"/>
      <c r="K54" s="253"/>
      <c r="L54" s="253"/>
      <c r="M54" s="253"/>
      <c r="N54" s="253"/>
      <c r="O54" s="253"/>
      <c r="P54" s="253"/>
      <c r="Q54" s="253"/>
      <c r="R54" s="253"/>
      <c r="S54" s="253"/>
    </row>
    <row r="55" spans="2:19" x14ac:dyDescent="0.25">
      <c r="B55" s="253"/>
      <c r="C55" s="253"/>
      <c r="D55" s="253"/>
      <c r="E55" s="253"/>
      <c r="F55" s="253"/>
      <c r="G55" s="253"/>
      <c r="H55" s="253"/>
      <c r="I55" s="253"/>
      <c r="J55" s="253"/>
      <c r="K55" s="253"/>
      <c r="L55" s="253"/>
      <c r="M55" s="253"/>
      <c r="N55" s="253"/>
      <c r="O55" s="253"/>
      <c r="P55" s="253"/>
      <c r="Q55" s="253"/>
      <c r="R55" s="253"/>
      <c r="S55" s="253"/>
    </row>
    <row r="56" spans="2:19" ht="19.5" customHeight="1" x14ac:dyDescent="0.25">
      <c r="B56" s="469" t="s">
        <v>349</v>
      </c>
      <c r="C56" s="469"/>
      <c r="D56" s="469"/>
      <c r="E56" s="469"/>
      <c r="F56" s="469"/>
      <c r="G56" s="469"/>
      <c r="H56" s="469"/>
      <c r="I56" s="469"/>
      <c r="J56" s="469"/>
      <c r="K56" s="469"/>
      <c r="L56" s="469"/>
      <c r="M56" s="469"/>
      <c r="N56" s="469"/>
      <c r="O56" s="469"/>
      <c r="P56" s="469"/>
      <c r="Q56" s="469"/>
      <c r="R56" s="469"/>
      <c r="S56" s="240"/>
    </row>
    <row r="57" spans="2:19" ht="19.5" customHeight="1" x14ac:dyDescent="0.25"/>
    <row r="58" spans="2:19" ht="19.5" customHeight="1" x14ac:dyDescent="0.25"/>
    <row r="59" spans="2:19" ht="19.5" customHeight="1" x14ac:dyDescent="0.25"/>
    <row r="60" spans="2:19" ht="19.5" customHeight="1" x14ac:dyDescent="0.25"/>
    <row r="82" spans="2:19" ht="15.75" customHeight="1" x14ac:dyDescent="0.3">
      <c r="B82" s="93" t="s">
        <v>314</v>
      </c>
    </row>
    <row r="83" spans="2:19" ht="15.75" customHeight="1" x14ac:dyDescent="0.3">
      <c r="B83" s="48" t="s">
        <v>56</v>
      </c>
    </row>
    <row r="85" spans="2:19" ht="18" customHeight="1" x14ac:dyDescent="0.25">
      <c r="B85" s="469" t="s">
        <v>350</v>
      </c>
      <c r="C85" s="469"/>
      <c r="D85" s="469"/>
      <c r="E85" s="469"/>
      <c r="F85" s="469"/>
      <c r="G85" s="469"/>
      <c r="H85" s="469"/>
      <c r="I85" s="469"/>
      <c r="J85" s="469"/>
      <c r="K85" s="469"/>
      <c r="L85" s="469"/>
      <c r="M85" s="469"/>
      <c r="N85" s="469"/>
      <c r="O85" s="469"/>
      <c r="P85" s="469"/>
      <c r="Q85" s="469"/>
      <c r="R85" s="469"/>
      <c r="S85" s="240"/>
    </row>
    <row r="111" spans="2:2" ht="15.75" customHeight="1" x14ac:dyDescent="0.3">
      <c r="B111" s="93" t="s">
        <v>391</v>
      </c>
    </row>
    <row r="112" spans="2:2" ht="15.75" customHeight="1" x14ac:dyDescent="0.3">
      <c r="B112" s="48" t="s">
        <v>56</v>
      </c>
    </row>
    <row r="114" spans="2:18" ht="19.5" customHeight="1" x14ac:dyDescent="0.25">
      <c r="B114" s="469" t="s">
        <v>351</v>
      </c>
      <c r="C114" s="469"/>
      <c r="D114" s="469"/>
      <c r="E114" s="469"/>
      <c r="F114" s="469"/>
      <c r="G114" s="469"/>
      <c r="H114" s="469"/>
      <c r="I114" s="469"/>
      <c r="J114" s="469"/>
      <c r="K114" s="469"/>
      <c r="L114" s="469"/>
      <c r="M114" s="469"/>
      <c r="N114" s="469"/>
      <c r="O114" s="469"/>
      <c r="P114" s="469"/>
      <c r="Q114" s="469"/>
      <c r="R114" s="469"/>
    </row>
    <row r="141" spans="2:2" ht="15.75" customHeight="1" x14ac:dyDescent="0.3">
      <c r="B141" s="93" t="s">
        <v>314</v>
      </c>
    </row>
    <row r="142" spans="2:2" ht="15.75" customHeight="1" x14ac:dyDescent="0.3">
      <c r="B142" s="48" t="s">
        <v>56</v>
      </c>
    </row>
  </sheetData>
  <sheetProtection selectLockedCells="1" selectUnlockedCells="1"/>
  <mergeCells count="8">
    <mergeCell ref="B4:R4"/>
    <mergeCell ref="B3:R3"/>
    <mergeCell ref="B7:R7"/>
    <mergeCell ref="B22:R22"/>
    <mergeCell ref="B114:R114"/>
    <mergeCell ref="B85:R85"/>
    <mergeCell ref="B56:R56"/>
    <mergeCell ref="B5:M5"/>
  </mergeCells>
  <conditionalFormatting sqref="H24 E43">
    <cfRule type="cellIs" dxfId="9" priority="3" operator="notEqual">
      <formula>0</formula>
    </cfRule>
  </conditionalFormatting>
  <conditionalFormatting sqref="I42">
    <cfRule type="cellIs" dxfId="8" priority="2" operator="notEqual">
      <formula>0</formula>
    </cfRule>
  </conditionalFormatting>
  <conditionalFormatting sqref="J24">
    <cfRule type="cellIs" dxfId="7" priority="1" operator="notEqual">
      <formula>0</formula>
    </cfRule>
  </conditionalFormatting>
  <hyperlinks>
    <hyperlink ref="B6" location="Indice!A1" display="Índice"/>
    <hyperlink ref="S6" location="'3.2.2_EROG PRIV SHA'!A1" display="Siguiente"/>
    <hyperlink ref="R6" location="'3.1.4_EROG TIPO PRIV NA'!A1" display="Anterior"/>
  </hyperlinks>
  <pageMargins left="0.25" right="0.25" top="0.75" bottom="0.75" header="0.3" footer="0.3"/>
  <pageSetup paperSize="9" scale="93" orientation="portrait" horizontalDpi="4294967293"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154"/>
  <sheetViews>
    <sheetView showGridLines="0" showZeros="0" zoomScale="60" zoomScaleNormal="60" zoomScaleSheetLayoutView="100" workbookViewId="0">
      <pane ySplit="6" topLeftCell="A7" activePane="bottomLeft" state="frozen"/>
      <selection pane="bottomLeft"/>
    </sheetView>
  </sheetViews>
  <sheetFormatPr baseColWidth="10" defaultRowHeight="15" x14ac:dyDescent="0.25"/>
  <cols>
    <col min="1" max="1" width="2" customWidth="1"/>
    <col min="2" max="2" width="52.5703125" customWidth="1"/>
    <col min="3" max="19" width="15.28515625" customWidth="1"/>
    <col min="20" max="20" width="15.42578125" customWidth="1"/>
    <col min="21" max="249" width="11.42578125" customWidth="1"/>
    <col min="250" max="250" width="2.7109375" customWidth="1"/>
    <col min="251" max="251" width="5.5703125" customWidth="1"/>
    <col min="252" max="252" width="14.5703125" customWidth="1"/>
    <col min="253" max="253" width="11.85546875" customWidth="1"/>
    <col min="254" max="256" width="15.7109375" customWidth="1"/>
  </cols>
  <sheetData>
    <row r="1" spans="2:20" ht="80.25" customHeight="1" x14ac:dyDescent="0.25"/>
    <row r="2" spans="2:20" ht="31.9" customHeight="1" x14ac:dyDescent="0.25"/>
    <row r="3" spans="2:20" ht="32.450000000000003" customHeight="1" x14ac:dyDescent="0.25">
      <c r="B3" s="472" t="s">
        <v>93</v>
      </c>
      <c r="C3" s="472"/>
      <c r="D3" s="472"/>
      <c r="E3" s="472"/>
      <c r="F3" s="472"/>
      <c r="G3" s="472"/>
      <c r="H3" s="472"/>
      <c r="I3" s="472"/>
      <c r="J3" s="472"/>
      <c r="K3" s="472"/>
      <c r="L3" s="472"/>
      <c r="M3" s="472"/>
      <c r="N3" s="472"/>
      <c r="O3" s="472"/>
      <c r="P3" s="472"/>
      <c r="Q3" s="472"/>
      <c r="R3" s="472"/>
    </row>
    <row r="4" spans="2:20" ht="41.25" customHeight="1" x14ac:dyDescent="0.25">
      <c r="B4" s="469" t="s">
        <v>352</v>
      </c>
      <c r="C4" s="469"/>
      <c r="D4" s="469"/>
      <c r="E4" s="469"/>
      <c r="F4" s="469"/>
      <c r="G4" s="469"/>
      <c r="H4" s="469"/>
      <c r="I4" s="469"/>
      <c r="J4" s="469"/>
      <c r="K4" s="469"/>
      <c r="L4" s="469"/>
      <c r="M4" s="469"/>
      <c r="N4" s="469"/>
      <c r="O4" s="469"/>
      <c r="P4" s="469"/>
      <c r="Q4" s="469"/>
      <c r="R4" s="469"/>
    </row>
    <row r="5" spans="2:20" ht="3.6" customHeight="1" x14ac:dyDescent="0.25">
      <c r="B5" s="468"/>
      <c r="C5" s="468"/>
      <c r="D5" s="468"/>
      <c r="E5" s="468"/>
      <c r="F5" s="468"/>
      <c r="G5" s="468"/>
      <c r="H5" s="468"/>
      <c r="I5" s="468"/>
      <c r="J5" s="468"/>
      <c r="K5" s="468"/>
      <c r="L5" s="468"/>
      <c r="M5" s="468"/>
    </row>
    <row r="6" spans="2:20" ht="23.25" customHeight="1" x14ac:dyDescent="0.25">
      <c r="B6" s="62" t="s">
        <v>38</v>
      </c>
      <c r="C6" s="63"/>
      <c r="D6" s="63"/>
      <c r="E6" s="63"/>
      <c r="F6" s="63"/>
      <c r="G6" s="63"/>
      <c r="H6" s="63"/>
      <c r="I6" s="63"/>
      <c r="J6" s="63"/>
      <c r="K6" s="63"/>
      <c r="L6" s="63"/>
      <c r="M6" s="63"/>
      <c r="N6" s="63"/>
      <c r="O6" s="63"/>
      <c r="R6" s="289" t="s">
        <v>74</v>
      </c>
      <c r="S6" s="289" t="s">
        <v>75</v>
      </c>
    </row>
    <row r="7" spans="2:20" ht="21.6" customHeight="1" x14ac:dyDescent="0.25">
      <c r="B7" s="470" t="s">
        <v>52</v>
      </c>
      <c r="C7" s="470"/>
      <c r="D7" s="470"/>
      <c r="E7" s="470"/>
      <c r="F7" s="470"/>
      <c r="G7" s="470"/>
      <c r="H7" s="470"/>
      <c r="I7" s="470"/>
      <c r="J7" s="470"/>
      <c r="K7" s="470"/>
      <c r="L7" s="470"/>
      <c r="M7" s="470"/>
      <c r="N7" s="470"/>
      <c r="O7" s="470"/>
      <c r="P7" s="470"/>
      <c r="Q7" s="470"/>
      <c r="R7" s="470"/>
    </row>
    <row r="8" spans="2:20" ht="33" customHeight="1" x14ac:dyDescent="0.25">
      <c r="B8" s="28" t="s">
        <v>40</v>
      </c>
      <c r="C8" s="28">
        <v>2007</v>
      </c>
      <c r="D8" s="28">
        <v>2008</v>
      </c>
      <c r="E8" s="28">
        <v>2009</v>
      </c>
      <c r="F8" s="28">
        <v>2010</v>
      </c>
      <c r="G8" s="28">
        <v>2011</v>
      </c>
      <c r="H8" s="28">
        <v>2012</v>
      </c>
      <c r="I8" s="28">
        <v>2013</v>
      </c>
      <c r="J8" s="28">
        <v>2014</v>
      </c>
      <c r="K8" s="28">
        <v>2015</v>
      </c>
      <c r="L8" s="28">
        <v>2016</v>
      </c>
      <c r="M8" s="28">
        <v>2017</v>
      </c>
      <c r="N8" s="28">
        <v>2018</v>
      </c>
      <c r="O8" s="28">
        <v>2019</v>
      </c>
      <c r="P8" s="28">
        <v>2020</v>
      </c>
      <c r="Q8" s="28">
        <v>2021</v>
      </c>
      <c r="R8" s="28">
        <v>2022</v>
      </c>
      <c r="S8" s="28">
        <v>2023</v>
      </c>
      <c r="T8" s="28">
        <v>2024</v>
      </c>
    </row>
    <row r="9" spans="2:20" ht="33" customHeight="1" x14ac:dyDescent="0.25">
      <c r="B9" s="346" t="s">
        <v>484</v>
      </c>
      <c r="C9" s="322">
        <v>668698</v>
      </c>
      <c r="D9" s="322">
        <v>817636</v>
      </c>
      <c r="E9" s="322">
        <v>1006957</v>
      </c>
      <c r="F9" s="322">
        <v>1195784</v>
      </c>
      <c r="G9" s="322">
        <v>1390776</v>
      </c>
      <c r="H9" s="322">
        <v>1579780</v>
      </c>
      <c r="I9" s="322">
        <v>1768824</v>
      </c>
      <c r="J9" s="322">
        <v>1936679</v>
      </c>
      <c r="K9" s="322">
        <v>2150765</v>
      </c>
      <c r="L9" s="322">
        <v>1985598</v>
      </c>
      <c r="M9" s="322">
        <v>1908615</v>
      </c>
      <c r="N9" s="322">
        <v>1978180</v>
      </c>
      <c r="O9" s="322">
        <v>2232941</v>
      </c>
      <c r="P9" s="322">
        <v>2220357</v>
      </c>
      <c r="Q9" s="322">
        <v>2540331</v>
      </c>
      <c r="R9" s="322">
        <v>2597296</v>
      </c>
      <c r="S9" s="322">
        <v>2881316</v>
      </c>
      <c r="T9" s="322">
        <v>3059093</v>
      </c>
    </row>
    <row r="10" spans="2:20" ht="33" customHeight="1" x14ac:dyDescent="0.25">
      <c r="B10" s="347" t="s">
        <v>474</v>
      </c>
      <c r="C10" s="320">
        <v>88333</v>
      </c>
      <c r="D10" s="320">
        <v>105216</v>
      </c>
      <c r="E10" s="320">
        <v>143199</v>
      </c>
      <c r="F10" s="320">
        <v>190622</v>
      </c>
      <c r="G10" s="320">
        <v>218632</v>
      </c>
      <c r="H10" s="320">
        <v>246766</v>
      </c>
      <c r="I10" s="320">
        <v>297531</v>
      </c>
      <c r="J10" s="320">
        <v>329142</v>
      </c>
      <c r="K10" s="320">
        <v>361114</v>
      </c>
      <c r="L10" s="320">
        <v>313228</v>
      </c>
      <c r="M10" s="320">
        <v>279376</v>
      </c>
      <c r="N10" s="320">
        <v>270162</v>
      </c>
      <c r="O10" s="320">
        <v>283735</v>
      </c>
      <c r="P10" s="320">
        <v>326956</v>
      </c>
      <c r="Q10" s="320">
        <v>333460</v>
      </c>
      <c r="R10" s="320">
        <v>303354</v>
      </c>
      <c r="S10" s="320">
        <v>415461</v>
      </c>
      <c r="T10" s="320">
        <v>510050</v>
      </c>
    </row>
    <row r="11" spans="2:20" ht="33" customHeight="1" x14ac:dyDescent="0.25">
      <c r="B11" s="347" t="s">
        <v>296</v>
      </c>
      <c r="C11" s="320">
        <v>3078</v>
      </c>
      <c r="D11" s="320">
        <v>3712</v>
      </c>
      <c r="E11" s="320">
        <v>5043</v>
      </c>
      <c r="F11" s="320">
        <v>6573</v>
      </c>
      <c r="G11" s="320">
        <v>7486</v>
      </c>
      <c r="H11" s="320">
        <v>8306</v>
      </c>
      <c r="I11" s="320">
        <v>10030</v>
      </c>
      <c r="J11" s="320">
        <v>11266</v>
      </c>
      <c r="K11" s="320">
        <v>17549</v>
      </c>
      <c r="L11" s="320">
        <v>15974</v>
      </c>
      <c r="M11" s="320">
        <v>16180</v>
      </c>
      <c r="N11" s="320">
        <v>11521</v>
      </c>
      <c r="O11" s="320">
        <v>13008</v>
      </c>
      <c r="P11" s="320">
        <v>13943</v>
      </c>
      <c r="Q11" s="320">
        <v>17848</v>
      </c>
      <c r="R11" s="320">
        <v>2402</v>
      </c>
      <c r="S11" s="320">
        <v>1949</v>
      </c>
      <c r="T11" s="320">
        <v>13087</v>
      </c>
    </row>
    <row r="12" spans="2:20" ht="33" customHeight="1" x14ac:dyDescent="0.25">
      <c r="B12" s="347" t="s">
        <v>478</v>
      </c>
      <c r="C12" s="320">
        <v>201104</v>
      </c>
      <c r="D12" s="320">
        <v>245477</v>
      </c>
      <c r="E12" s="320">
        <v>332786</v>
      </c>
      <c r="F12" s="320">
        <v>422996</v>
      </c>
      <c r="G12" s="320">
        <v>477560</v>
      </c>
      <c r="H12" s="320">
        <v>517870</v>
      </c>
      <c r="I12" s="320">
        <v>626920</v>
      </c>
      <c r="J12" s="320">
        <v>717885</v>
      </c>
      <c r="K12" s="320">
        <v>675314</v>
      </c>
      <c r="L12" s="320">
        <v>634131</v>
      </c>
      <c r="M12" s="320">
        <v>595931</v>
      </c>
      <c r="N12" s="320">
        <v>670848</v>
      </c>
      <c r="O12" s="320">
        <v>808628</v>
      </c>
      <c r="P12" s="320">
        <v>696738</v>
      </c>
      <c r="Q12" s="320">
        <v>825509</v>
      </c>
      <c r="R12" s="320">
        <v>777813</v>
      </c>
      <c r="S12" s="320">
        <v>885661</v>
      </c>
      <c r="T12" s="320">
        <v>951983</v>
      </c>
    </row>
    <row r="13" spans="2:20" ht="33" customHeight="1" x14ac:dyDescent="0.25">
      <c r="B13" s="347" t="s">
        <v>491</v>
      </c>
      <c r="C13" s="344">
        <v>15833</v>
      </c>
      <c r="D13" s="344">
        <v>20779</v>
      </c>
      <c r="E13" s="344">
        <v>18025</v>
      </c>
      <c r="F13" s="344">
        <v>21325</v>
      </c>
      <c r="G13" s="344">
        <v>22180</v>
      </c>
      <c r="H13" s="344">
        <v>21501</v>
      </c>
      <c r="I13" s="344">
        <v>21160</v>
      </c>
      <c r="J13" s="344">
        <v>23795</v>
      </c>
      <c r="K13" s="344">
        <v>67134</v>
      </c>
      <c r="L13" s="344">
        <v>19614</v>
      </c>
      <c r="M13" s="344">
        <v>31823</v>
      </c>
      <c r="N13" s="344">
        <v>27295</v>
      </c>
      <c r="O13" s="344">
        <v>31126</v>
      </c>
      <c r="P13" s="344">
        <v>38908</v>
      </c>
      <c r="Q13" s="344">
        <v>30260</v>
      </c>
      <c r="R13" s="344">
        <v>48008</v>
      </c>
      <c r="S13" s="344">
        <v>29874</v>
      </c>
      <c r="T13" s="344">
        <v>31691</v>
      </c>
    </row>
    <row r="14" spans="2:20" ht="33" customHeight="1" x14ac:dyDescent="0.25">
      <c r="B14" s="347" t="s">
        <v>497</v>
      </c>
      <c r="C14" s="344">
        <v>2568</v>
      </c>
      <c r="D14" s="344">
        <v>3370</v>
      </c>
      <c r="E14" s="344">
        <v>2925</v>
      </c>
      <c r="F14" s="344">
        <v>3460</v>
      </c>
      <c r="G14" s="344">
        <v>3596</v>
      </c>
      <c r="H14" s="344">
        <v>3487</v>
      </c>
      <c r="I14" s="344">
        <v>3431</v>
      </c>
      <c r="J14" s="344">
        <v>3860</v>
      </c>
      <c r="K14" s="344">
        <v>7403</v>
      </c>
      <c r="L14" s="344">
        <v>2261</v>
      </c>
      <c r="M14" s="344">
        <v>2632</v>
      </c>
      <c r="N14" s="344">
        <v>2931</v>
      </c>
      <c r="O14" s="344">
        <v>3623</v>
      </c>
      <c r="P14" s="344">
        <v>1748</v>
      </c>
      <c r="Q14" s="344">
        <v>1776</v>
      </c>
      <c r="R14" s="344">
        <v>2002</v>
      </c>
      <c r="S14" s="344">
        <v>1825</v>
      </c>
      <c r="T14" s="344">
        <v>2242</v>
      </c>
    </row>
    <row r="15" spans="2:20" ht="33" customHeight="1" x14ac:dyDescent="0.25">
      <c r="B15" s="347" t="s">
        <v>498</v>
      </c>
      <c r="C15" s="344">
        <v>6337</v>
      </c>
      <c r="D15" s="344">
        <v>8316</v>
      </c>
      <c r="E15" s="344">
        <v>7215</v>
      </c>
      <c r="F15" s="344">
        <v>8534</v>
      </c>
      <c r="G15" s="344">
        <v>8874</v>
      </c>
      <c r="H15" s="344">
        <v>8607</v>
      </c>
      <c r="I15" s="344">
        <v>8469</v>
      </c>
      <c r="J15" s="344">
        <v>9523</v>
      </c>
      <c r="K15" s="344">
        <v>20605</v>
      </c>
      <c r="L15" s="344">
        <v>13678</v>
      </c>
      <c r="M15" s="344">
        <v>12122</v>
      </c>
      <c r="N15" s="344">
        <v>13641</v>
      </c>
      <c r="O15" s="344">
        <v>12824</v>
      </c>
      <c r="P15" s="344">
        <v>15788</v>
      </c>
      <c r="Q15" s="344">
        <v>14415</v>
      </c>
      <c r="R15" s="344">
        <v>13083</v>
      </c>
      <c r="S15" s="344">
        <v>14311</v>
      </c>
      <c r="T15" s="344">
        <v>14936</v>
      </c>
    </row>
    <row r="16" spans="2:20" ht="33" customHeight="1" x14ac:dyDescent="0.25">
      <c r="B16" s="347" t="s">
        <v>492</v>
      </c>
      <c r="C16" s="344">
        <v>137221</v>
      </c>
      <c r="D16" s="344">
        <v>164554</v>
      </c>
      <c r="E16" s="344">
        <v>187411</v>
      </c>
      <c r="F16" s="344">
        <v>182986</v>
      </c>
      <c r="G16" s="344">
        <v>223529</v>
      </c>
      <c r="H16" s="344">
        <v>266679</v>
      </c>
      <c r="I16" s="344">
        <v>242382</v>
      </c>
      <c r="J16" s="344">
        <v>249180</v>
      </c>
      <c r="K16" s="344">
        <v>296047</v>
      </c>
      <c r="L16" s="344">
        <v>307372</v>
      </c>
      <c r="M16" s="344">
        <v>305328</v>
      </c>
      <c r="N16" s="344">
        <v>226639</v>
      </c>
      <c r="O16" s="344">
        <v>249031</v>
      </c>
      <c r="P16" s="344">
        <v>217730</v>
      </c>
      <c r="Q16" s="344">
        <v>243862</v>
      </c>
      <c r="R16" s="344">
        <v>247038</v>
      </c>
      <c r="S16" s="344">
        <v>245106</v>
      </c>
      <c r="T16" s="344">
        <v>236926</v>
      </c>
    </row>
    <row r="17" spans="2:20" ht="33" customHeight="1" x14ac:dyDescent="0.25">
      <c r="B17" s="347" t="s">
        <v>499</v>
      </c>
      <c r="C17" s="344">
        <v>45149</v>
      </c>
      <c r="D17" s="344">
        <v>49995</v>
      </c>
      <c r="E17" s="344">
        <v>56015</v>
      </c>
      <c r="F17" s="344">
        <v>45545</v>
      </c>
      <c r="G17" s="344">
        <v>59221</v>
      </c>
      <c r="H17" s="344">
        <v>65471</v>
      </c>
      <c r="I17" s="344">
        <v>53902</v>
      </c>
      <c r="J17" s="344">
        <v>57497</v>
      </c>
      <c r="K17" s="344">
        <v>59449</v>
      </c>
      <c r="L17" s="344">
        <v>69766</v>
      </c>
      <c r="M17" s="344">
        <v>58167</v>
      </c>
      <c r="N17" s="344">
        <v>67243</v>
      </c>
      <c r="O17" s="344">
        <v>71582</v>
      </c>
      <c r="P17" s="344">
        <v>55654</v>
      </c>
      <c r="Q17" s="344">
        <v>70244</v>
      </c>
      <c r="R17" s="344">
        <v>73860</v>
      </c>
      <c r="S17" s="344">
        <v>72219</v>
      </c>
      <c r="T17" s="344">
        <v>59726</v>
      </c>
    </row>
    <row r="18" spans="2:20" ht="33" customHeight="1" x14ac:dyDescent="0.25">
      <c r="B18" s="347" t="s">
        <v>500</v>
      </c>
      <c r="C18" s="344">
        <v>7812</v>
      </c>
      <c r="D18" s="344">
        <v>9546</v>
      </c>
      <c r="E18" s="344">
        <v>10601</v>
      </c>
      <c r="F18" s="344">
        <v>12014</v>
      </c>
      <c r="G18" s="344">
        <v>14660</v>
      </c>
      <c r="H18" s="344">
        <v>15600</v>
      </c>
      <c r="I18" s="344">
        <v>16886</v>
      </c>
      <c r="J18" s="344">
        <v>20406</v>
      </c>
      <c r="K18" s="344">
        <v>26731</v>
      </c>
      <c r="L18" s="344">
        <v>27762</v>
      </c>
      <c r="M18" s="344">
        <v>26296</v>
      </c>
      <c r="N18" s="344">
        <v>36126</v>
      </c>
      <c r="O18" s="344">
        <v>36062</v>
      </c>
      <c r="P18" s="344">
        <v>41306</v>
      </c>
      <c r="Q18" s="344">
        <v>41923</v>
      </c>
      <c r="R18" s="344">
        <v>49586</v>
      </c>
      <c r="S18" s="344">
        <v>49900</v>
      </c>
      <c r="T18" s="344">
        <v>51277</v>
      </c>
    </row>
    <row r="19" spans="2:20" ht="33" customHeight="1" x14ac:dyDescent="0.25">
      <c r="B19" s="347" t="s">
        <v>493</v>
      </c>
      <c r="C19" s="345">
        <v>99973</v>
      </c>
      <c r="D19" s="345">
        <v>126752</v>
      </c>
      <c r="E19" s="345">
        <v>146087</v>
      </c>
      <c r="F19" s="345">
        <v>185336</v>
      </c>
      <c r="G19" s="345">
        <v>218924</v>
      </c>
      <c r="H19" s="345">
        <v>274156</v>
      </c>
      <c r="I19" s="345">
        <v>305045</v>
      </c>
      <c r="J19" s="345">
        <v>314340</v>
      </c>
      <c r="K19" s="345">
        <v>426584</v>
      </c>
      <c r="L19" s="345">
        <v>397471</v>
      </c>
      <c r="M19" s="345">
        <v>395775</v>
      </c>
      <c r="N19" s="345">
        <v>452444</v>
      </c>
      <c r="O19" s="345">
        <v>506981</v>
      </c>
      <c r="P19" s="345">
        <v>535317</v>
      </c>
      <c r="Q19" s="345">
        <v>632160</v>
      </c>
      <c r="R19" s="345">
        <v>739450</v>
      </c>
      <c r="S19" s="345">
        <v>819470</v>
      </c>
      <c r="T19" s="345">
        <v>859697</v>
      </c>
    </row>
    <row r="20" spans="2:20" ht="33" customHeight="1" x14ac:dyDescent="0.25">
      <c r="B20" s="347" t="s">
        <v>501</v>
      </c>
      <c r="C20" s="345">
        <v>1794</v>
      </c>
      <c r="D20" s="345">
        <v>2294</v>
      </c>
      <c r="E20" s="345">
        <v>2285</v>
      </c>
      <c r="F20" s="345">
        <v>2781</v>
      </c>
      <c r="G20" s="345">
        <v>2864</v>
      </c>
      <c r="H20" s="345">
        <v>2388</v>
      </c>
      <c r="I20" s="345">
        <v>1739</v>
      </c>
      <c r="J20" s="345">
        <v>1320</v>
      </c>
      <c r="K20" s="345">
        <v>1721</v>
      </c>
      <c r="L20" s="345">
        <v>2346</v>
      </c>
      <c r="M20" s="345">
        <v>3613</v>
      </c>
      <c r="N20" s="345">
        <v>4961</v>
      </c>
      <c r="O20" s="345">
        <v>5848</v>
      </c>
      <c r="P20" s="345">
        <v>5185</v>
      </c>
      <c r="Q20" s="345">
        <v>6041</v>
      </c>
      <c r="R20" s="345">
        <v>8016</v>
      </c>
      <c r="S20" s="345">
        <v>6454</v>
      </c>
      <c r="T20" s="345">
        <v>5909</v>
      </c>
    </row>
    <row r="21" spans="2:20" ht="33" customHeight="1" x14ac:dyDescent="0.25">
      <c r="B21" s="347" t="s">
        <v>502</v>
      </c>
      <c r="C21" s="345">
        <v>46900</v>
      </c>
      <c r="D21" s="345">
        <v>63372</v>
      </c>
      <c r="E21" s="345">
        <v>75280</v>
      </c>
      <c r="F21" s="345">
        <v>92979</v>
      </c>
      <c r="G21" s="345">
        <v>104825</v>
      </c>
      <c r="H21" s="345">
        <v>128119</v>
      </c>
      <c r="I21" s="345">
        <v>150497</v>
      </c>
      <c r="J21" s="345">
        <v>162060</v>
      </c>
      <c r="K21" s="345">
        <v>146651</v>
      </c>
      <c r="L21" s="345">
        <v>136220</v>
      </c>
      <c r="M21" s="345">
        <v>142291</v>
      </c>
      <c r="N21" s="345">
        <v>158525</v>
      </c>
      <c r="O21" s="345">
        <v>169306</v>
      </c>
      <c r="P21" s="345">
        <v>234456</v>
      </c>
      <c r="Q21" s="345">
        <v>287076</v>
      </c>
      <c r="R21" s="345">
        <v>280769</v>
      </c>
      <c r="S21" s="345">
        <v>276093</v>
      </c>
      <c r="T21" s="345">
        <v>263357</v>
      </c>
    </row>
    <row r="22" spans="2:20" ht="33" customHeight="1" x14ac:dyDescent="0.25">
      <c r="B22" s="347" t="s">
        <v>503</v>
      </c>
      <c r="C22" s="345">
        <v>12596</v>
      </c>
      <c r="D22" s="345">
        <v>14253</v>
      </c>
      <c r="E22" s="345">
        <v>20085</v>
      </c>
      <c r="F22" s="345">
        <v>20633</v>
      </c>
      <c r="G22" s="345">
        <v>28425</v>
      </c>
      <c r="H22" s="345">
        <v>20830</v>
      </c>
      <c r="I22" s="345">
        <v>30832</v>
      </c>
      <c r="J22" s="345">
        <v>36405</v>
      </c>
      <c r="K22" s="345">
        <v>44463</v>
      </c>
      <c r="L22" s="345">
        <v>45775</v>
      </c>
      <c r="M22" s="345">
        <v>39081</v>
      </c>
      <c r="N22" s="345">
        <v>35844</v>
      </c>
      <c r="O22" s="345">
        <v>41187</v>
      </c>
      <c r="P22" s="345">
        <v>36628</v>
      </c>
      <c r="Q22" s="345">
        <v>35757</v>
      </c>
      <c r="R22" s="345">
        <v>51915</v>
      </c>
      <c r="S22" s="345">
        <v>62993</v>
      </c>
      <c r="T22" s="345">
        <v>58212</v>
      </c>
    </row>
    <row r="23" spans="2:20" ht="18" customHeight="1" x14ac:dyDescent="0.3">
      <c r="B23" s="48"/>
      <c r="C23" s="76"/>
      <c r="D23" s="76"/>
      <c r="E23" s="76"/>
      <c r="F23" s="76"/>
      <c r="G23" s="76"/>
      <c r="H23" s="76"/>
    </row>
    <row r="24" spans="2:20" ht="15.75" customHeight="1" x14ac:dyDescent="0.3">
      <c r="B24" s="93" t="s">
        <v>314</v>
      </c>
      <c r="C24" s="76"/>
      <c r="D24" s="76"/>
      <c r="E24" s="76"/>
      <c r="F24" s="76"/>
      <c r="G24" s="76"/>
      <c r="H24" s="76"/>
      <c r="I24" s="76"/>
    </row>
    <row r="25" spans="2:20" ht="33" customHeight="1" x14ac:dyDescent="0.3">
      <c r="B25" s="48"/>
      <c r="C25" s="76"/>
      <c r="D25" s="76"/>
      <c r="E25" s="76"/>
      <c r="F25" s="76"/>
      <c r="G25" s="76"/>
      <c r="H25" s="76"/>
      <c r="I25" s="76"/>
    </row>
    <row r="26" spans="2:20" ht="33" customHeight="1" x14ac:dyDescent="0.25">
      <c r="B26" s="474" t="s">
        <v>353</v>
      </c>
      <c r="C26" s="474"/>
      <c r="D26" s="474"/>
      <c r="E26" s="474"/>
      <c r="F26" s="474"/>
      <c r="G26" s="474"/>
      <c r="H26" s="474"/>
      <c r="I26" s="474"/>
      <c r="J26" s="474"/>
      <c r="K26" s="474"/>
      <c r="L26" s="474"/>
      <c r="M26" s="474"/>
      <c r="N26" s="474"/>
      <c r="O26" s="474"/>
      <c r="P26" s="474"/>
      <c r="Q26" s="474"/>
      <c r="R26" s="474"/>
      <c r="S26" s="240"/>
    </row>
    <row r="27" spans="2:20" ht="33" customHeight="1" x14ac:dyDescent="0.25">
      <c r="B27" s="269"/>
      <c r="C27" s="269"/>
      <c r="D27" s="269"/>
      <c r="E27" s="269"/>
      <c r="F27" s="269"/>
      <c r="G27" s="269"/>
      <c r="H27" s="293">
        <f>S5</f>
        <v>0</v>
      </c>
      <c r="I27" s="269"/>
      <c r="J27" s="293">
        <f>R5</f>
        <v>0</v>
      </c>
      <c r="K27" s="269"/>
      <c r="L27" s="269"/>
      <c r="M27" s="269"/>
      <c r="N27" s="269"/>
      <c r="O27" s="269"/>
      <c r="P27" s="269"/>
      <c r="Q27" s="269"/>
      <c r="R27" s="269"/>
      <c r="S27" s="269"/>
    </row>
    <row r="28" spans="2:20" ht="33" customHeight="1" x14ac:dyDescent="0.25">
      <c r="B28" s="348"/>
      <c r="C28" s="348"/>
      <c r="D28" s="349"/>
      <c r="E28" s="349"/>
      <c r="F28" s="350"/>
      <c r="G28" s="350"/>
      <c r="H28" s="351">
        <f>+H29-S9</f>
        <v>0</v>
      </c>
      <c r="I28" s="101">
        <v>2023</v>
      </c>
      <c r="J28" s="351">
        <f>+J29-T9</f>
        <v>-23542</v>
      </c>
      <c r="K28" s="101">
        <v>2024</v>
      </c>
      <c r="L28" s="352"/>
      <c r="M28" s="352"/>
      <c r="N28" s="352"/>
      <c r="O28" s="352"/>
      <c r="P28" s="352"/>
      <c r="Q28" s="352"/>
      <c r="R28" s="352"/>
      <c r="S28" s="352"/>
    </row>
    <row r="29" spans="2:20" ht="33" customHeight="1" x14ac:dyDescent="0.25">
      <c r="B29" s="275"/>
      <c r="C29" s="275"/>
      <c r="D29" s="275"/>
      <c r="E29" s="275"/>
      <c r="G29" s="290"/>
      <c r="H29" s="291">
        <f>SUM(H30:H42)</f>
        <v>2881316</v>
      </c>
      <c r="I29" s="292">
        <f>SUM(I30:I42)</f>
        <v>1</v>
      </c>
      <c r="J29" s="291">
        <f>SUM(J30:J42)</f>
        <v>3035551</v>
      </c>
      <c r="K29" s="292">
        <f>SUM(K30:K42)</f>
        <v>1</v>
      </c>
      <c r="L29" s="275"/>
      <c r="M29" s="275"/>
      <c r="N29" s="275"/>
      <c r="O29" s="275"/>
      <c r="P29" s="275"/>
      <c r="Q29" s="275"/>
      <c r="R29" s="275"/>
      <c r="S29" s="275"/>
    </row>
    <row r="30" spans="2:20" ht="33" customHeight="1" x14ac:dyDescent="0.25">
      <c r="B30" s="277"/>
      <c r="C30" s="277"/>
      <c r="D30" s="277"/>
      <c r="E30" s="277"/>
      <c r="F30" s="290" t="str">
        <f t="shared" ref="F30:F37" si="0">+B10</f>
        <v>Hospitales generales</v>
      </c>
      <c r="G30" s="290"/>
      <c r="H30" s="291">
        <f>+VLOOKUP(F30,$B$8:$T$22,18,FALSE)</f>
        <v>415461</v>
      </c>
      <c r="I30" s="292">
        <f>+H30/$H$29</f>
        <v>0.14419140420557827</v>
      </c>
      <c r="J30" s="291">
        <f>+VLOOKUP(F30,$B$8:$T$22,19,FALSE)</f>
        <v>510050</v>
      </c>
      <c r="K30" s="292">
        <f>+J30/$J$29</f>
        <v>0.16802550838381566</v>
      </c>
      <c r="L30" s="277"/>
      <c r="M30" s="277"/>
      <c r="N30" s="277"/>
    </row>
    <row r="31" spans="2:20" ht="33" customHeight="1" x14ac:dyDescent="0.25">
      <c r="F31" s="290" t="str">
        <f t="shared" si="0"/>
        <v xml:space="preserve">Hospitales de salud mental </v>
      </c>
      <c r="G31" s="290"/>
      <c r="H31" s="291">
        <f t="shared" ref="H31:H37" si="1">+VLOOKUP(F31,$B$8:$T$22,18,FALSE)</f>
        <v>1949</v>
      </c>
      <c r="I31" s="292">
        <f t="shared" ref="I31:I42" si="2">+H31/$H$29</f>
        <v>6.7642702154154563E-4</v>
      </c>
      <c r="J31" s="291">
        <f t="shared" ref="J31:J37" si="3">+VLOOKUP(F31,$B$8:$T$22,19,FALSE)</f>
        <v>13087</v>
      </c>
      <c r="K31" s="292">
        <f t="shared" ref="K31:K42" si="4">+J31/$J$29</f>
        <v>4.3112436588942172E-3</v>
      </c>
      <c r="L31" s="277"/>
      <c r="M31" s="277"/>
      <c r="N31" s="277"/>
    </row>
    <row r="32" spans="2:20" ht="33" customHeight="1" x14ac:dyDescent="0.25">
      <c r="F32" s="290" t="str">
        <f t="shared" si="0"/>
        <v>Hospitales de especialidades</v>
      </c>
      <c r="G32" s="290"/>
      <c r="H32" s="291">
        <f t="shared" si="1"/>
        <v>885661</v>
      </c>
      <c r="I32" s="292">
        <f>+H32/$H$29</f>
        <v>0.3073807246411015</v>
      </c>
      <c r="J32" s="291">
        <f t="shared" si="3"/>
        <v>951983</v>
      </c>
      <c r="K32" s="292">
        <f t="shared" si="4"/>
        <v>0.31361126859670618</v>
      </c>
      <c r="L32" s="277"/>
      <c r="M32" s="277"/>
      <c r="N32" s="277"/>
    </row>
    <row r="33" spans="2:19" ht="33" customHeight="1" x14ac:dyDescent="0.25">
      <c r="F33" s="290" t="str">
        <f t="shared" si="0"/>
        <v>Atención de larga duración residencial</v>
      </c>
      <c r="G33" s="290"/>
      <c r="H33" s="291">
        <f t="shared" si="1"/>
        <v>29874</v>
      </c>
      <c r="I33" s="292">
        <f t="shared" si="2"/>
        <v>1.036817898488052E-2</v>
      </c>
      <c r="J33" s="291">
        <f t="shared" si="3"/>
        <v>31691</v>
      </c>
      <c r="K33" s="292">
        <f t="shared" si="4"/>
        <v>1.0439949781769438E-2</v>
      </c>
      <c r="L33" s="280"/>
      <c r="M33" s="280"/>
      <c r="N33" s="280"/>
    </row>
    <row r="34" spans="2:19" ht="33" customHeight="1" x14ac:dyDescent="0.25">
      <c r="F34" s="290" t="str">
        <f t="shared" si="0"/>
        <v>Establecimientos residenciales de salud mental y adicciones</v>
      </c>
      <c r="G34" s="290"/>
      <c r="H34" s="291">
        <f t="shared" si="1"/>
        <v>1825</v>
      </c>
      <c r="I34" s="292">
        <f t="shared" si="2"/>
        <v>6.3339113099708608E-4</v>
      </c>
      <c r="J34" s="291">
        <f t="shared" si="3"/>
        <v>2242</v>
      </c>
      <c r="K34" s="292">
        <f t="shared" si="4"/>
        <v>7.3858090343400585E-4</v>
      </c>
      <c r="L34" s="280"/>
      <c r="M34" s="280"/>
      <c r="N34" s="280"/>
    </row>
    <row r="35" spans="2:19" ht="33" customHeight="1" x14ac:dyDescent="0.25">
      <c r="F35" s="290" t="str">
        <f t="shared" si="0"/>
        <v>Otros establecimientos residenciales de salud de larga duración</v>
      </c>
      <c r="G35" s="290"/>
      <c r="H35" s="291">
        <f t="shared" si="1"/>
        <v>14311</v>
      </c>
      <c r="I35" s="292">
        <f t="shared" si="2"/>
        <v>4.9668276579174237E-3</v>
      </c>
      <c r="J35" s="291">
        <f t="shared" si="3"/>
        <v>14936</v>
      </c>
      <c r="K35" s="292">
        <f t="shared" si="4"/>
        <v>4.9203587750625832E-3</v>
      </c>
      <c r="L35" s="280"/>
      <c r="M35" s="280"/>
      <c r="N35" s="280"/>
    </row>
    <row r="36" spans="2:19" ht="24" customHeight="1" x14ac:dyDescent="0.25">
      <c r="F36" s="290" t="str">
        <f t="shared" si="0"/>
        <v>Consultorios  médicos</v>
      </c>
      <c r="G36" s="290"/>
      <c r="H36" s="291">
        <f t="shared" si="1"/>
        <v>245106</v>
      </c>
      <c r="I36" s="292">
        <f t="shared" si="2"/>
        <v>8.5067378933792751E-2</v>
      </c>
      <c r="J36" s="291">
        <f t="shared" si="3"/>
        <v>236926</v>
      </c>
      <c r="K36" s="292">
        <f t="shared" si="4"/>
        <v>7.8050409958521527E-2</v>
      </c>
      <c r="L36" s="281"/>
      <c r="M36" s="281"/>
      <c r="N36" s="281"/>
    </row>
    <row r="37" spans="2:19" x14ac:dyDescent="0.25">
      <c r="F37" s="290" t="str">
        <f t="shared" si="0"/>
        <v>Consultorios  odontológicos</v>
      </c>
      <c r="G37" s="290"/>
      <c r="H37" s="291">
        <f t="shared" si="1"/>
        <v>72219</v>
      </c>
      <c r="I37" s="292">
        <f t="shared" si="2"/>
        <v>2.5064588542180032E-2</v>
      </c>
      <c r="J37" s="291">
        <f t="shared" si="3"/>
        <v>59726</v>
      </c>
      <c r="K37" s="292">
        <f t="shared" si="4"/>
        <v>1.9675505369535877E-2</v>
      </c>
      <c r="L37" s="281"/>
      <c r="M37" s="281"/>
      <c r="N37" s="281"/>
    </row>
    <row r="38" spans="2:19" x14ac:dyDescent="0.25">
      <c r="B38" s="51"/>
      <c r="C38" s="51"/>
      <c r="D38" s="51"/>
      <c r="E38" s="51"/>
      <c r="F38" s="339" t="str">
        <f>+B18</f>
        <v>Otros profesionales de la salud</v>
      </c>
      <c r="G38" s="339"/>
      <c r="H38" s="340">
        <f>S18</f>
        <v>49900</v>
      </c>
      <c r="I38" s="341">
        <f t="shared" si="2"/>
        <v>1.7318475307810735E-2</v>
      </c>
      <c r="J38" s="340">
        <f t="shared" ref="J38:J42" si="5">S18</f>
        <v>49900</v>
      </c>
      <c r="K38" s="341">
        <f t="shared" si="4"/>
        <v>1.6438531258410747E-2</v>
      </c>
      <c r="L38" s="281"/>
      <c r="M38" s="317"/>
      <c r="N38" s="317"/>
      <c r="O38" s="51"/>
      <c r="P38" s="51"/>
      <c r="Q38" s="51"/>
      <c r="R38" s="51"/>
      <c r="S38" s="51"/>
    </row>
    <row r="39" spans="2:19" x14ac:dyDescent="0.25">
      <c r="B39" s="51"/>
      <c r="C39" s="51"/>
      <c r="D39" s="51"/>
      <c r="E39" s="51"/>
      <c r="F39" s="339" t="str">
        <f>+B19</f>
        <v>Centros  de salud ambulatoria</v>
      </c>
      <c r="G39" s="339"/>
      <c r="H39" s="340">
        <f t="shared" ref="H39:H42" si="6">S19</f>
        <v>819470</v>
      </c>
      <c r="I39" s="341">
        <f t="shared" si="2"/>
        <v>0.28440823568119566</v>
      </c>
      <c r="J39" s="340">
        <f t="shared" si="5"/>
        <v>819470</v>
      </c>
      <c r="K39" s="341">
        <f t="shared" si="4"/>
        <v>0.26995757936532777</v>
      </c>
      <c r="L39" s="281"/>
      <c r="M39" s="317"/>
      <c r="N39" s="317"/>
      <c r="O39" s="51"/>
      <c r="P39" s="51"/>
      <c r="Q39" s="51"/>
      <c r="R39" s="51"/>
      <c r="S39" s="51"/>
    </row>
    <row r="40" spans="2:19" x14ac:dyDescent="0.25">
      <c r="B40" s="51"/>
      <c r="C40" s="51"/>
      <c r="D40" s="51"/>
      <c r="E40" s="51"/>
      <c r="F40" s="339" t="str">
        <f>+B20</f>
        <v>Proveedores de transporte de pacientes y rescate de emergencias</v>
      </c>
      <c r="G40" s="339"/>
      <c r="H40" s="340">
        <f t="shared" si="6"/>
        <v>6454</v>
      </c>
      <c r="I40" s="341">
        <f t="shared" si="2"/>
        <v>2.2399486901124349E-3</v>
      </c>
      <c r="J40" s="340">
        <f t="shared" si="5"/>
        <v>6454</v>
      </c>
      <c r="K40" s="341">
        <f t="shared" si="4"/>
        <v>2.1261378906168929E-3</v>
      </c>
      <c r="L40" s="281"/>
      <c r="M40" s="317"/>
      <c r="N40" s="317"/>
      <c r="O40" s="51"/>
      <c r="P40" s="51"/>
      <c r="Q40" s="51"/>
      <c r="R40" s="51"/>
      <c r="S40" s="51"/>
    </row>
    <row r="41" spans="2:19" x14ac:dyDescent="0.25">
      <c r="B41" s="51"/>
      <c r="C41" s="51"/>
      <c r="D41" s="51"/>
      <c r="E41" s="51"/>
      <c r="F41" s="339" t="str">
        <f>+B21</f>
        <v>Laboratorios médicos y de diagnóstico</v>
      </c>
      <c r="G41" s="339"/>
      <c r="H41" s="340">
        <f t="shared" si="6"/>
        <v>276093</v>
      </c>
      <c r="I41" s="341">
        <f t="shared" si="2"/>
        <v>9.5821839742673137E-2</v>
      </c>
      <c r="J41" s="340">
        <f t="shared" si="5"/>
        <v>276093</v>
      </c>
      <c r="K41" s="341">
        <f t="shared" si="4"/>
        <v>9.0953174563695352E-2</v>
      </c>
      <c r="L41" s="281"/>
      <c r="M41" s="317"/>
      <c r="N41" s="317"/>
      <c r="O41" s="51"/>
      <c r="P41" s="51"/>
      <c r="Q41" s="51"/>
      <c r="R41" s="51"/>
      <c r="S41" s="51"/>
    </row>
    <row r="42" spans="2:19" x14ac:dyDescent="0.25">
      <c r="B42" s="51"/>
      <c r="C42" s="51"/>
      <c r="D42" s="51"/>
      <c r="E42" s="51"/>
      <c r="F42" s="339" t="str">
        <f>+B22</f>
        <v>Otros proveedores de servicios auxiliares</v>
      </c>
      <c r="G42" s="51"/>
      <c r="H42" s="340">
        <f t="shared" si="6"/>
        <v>62993</v>
      </c>
      <c r="I42" s="341">
        <f t="shared" si="2"/>
        <v>2.1862579460218873E-2</v>
      </c>
      <c r="J42" s="340">
        <f t="shared" si="5"/>
        <v>62993</v>
      </c>
      <c r="K42" s="341">
        <f t="shared" si="4"/>
        <v>2.0751751494209783E-2</v>
      </c>
      <c r="L42" s="281"/>
      <c r="M42" s="317"/>
      <c r="N42" s="317"/>
      <c r="O42" s="51"/>
      <c r="P42" s="51"/>
      <c r="Q42" s="51"/>
      <c r="R42" s="51"/>
      <c r="S42" s="51"/>
    </row>
    <row r="43" spans="2:19" ht="21.75" customHeight="1" x14ac:dyDescent="0.25">
      <c r="B43" s="51"/>
      <c r="C43" s="51"/>
      <c r="D43" s="51"/>
      <c r="E43" s="51"/>
      <c r="F43" s="339"/>
      <c r="G43" s="51"/>
      <c r="H43" s="340"/>
      <c r="I43" s="341"/>
      <c r="J43" s="340"/>
      <c r="K43" s="341"/>
      <c r="L43" s="317"/>
      <c r="M43" s="317"/>
      <c r="N43" s="317"/>
      <c r="O43" s="51"/>
      <c r="P43" s="51"/>
      <c r="Q43" s="51"/>
      <c r="R43" s="51"/>
      <c r="S43" s="51"/>
    </row>
    <row r="44" spans="2:19" ht="21.75" customHeight="1" x14ac:dyDescent="0.25">
      <c r="B44" s="51"/>
      <c r="C44" s="51"/>
      <c r="D44" s="51"/>
      <c r="E44" s="51"/>
      <c r="F44" s="339"/>
      <c r="G44" s="51"/>
      <c r="H44" s="340"/>
      <c r="I44" s="341"/>
      <c r="J44" s="340"/>
      <c r="K44" s="341"/>
      <c r="L44" s="317"/>
      <c r="M44" s="317"/>
      <c r="N44" s="317"/>
      <c r="O44" s="51"/>
      <c r="P44" s="51"/>
      <c r="Q44" s="51"/>
      <c r="R44" s="51"/>
      <c r="S44" s="51"/>
    </row>
    <row r="45" spans="2:19" ht="19.5" customHeight="1" x14ac:dyDescent="0.25">
      <c r="B45" s="339"/>
      <c r="C45" s="339"/>
      <c r="D45" s="340"/>
      <c r="E45" s="341"/>
      <c r="F45" s="339"/>
      <c r="G45" s="343"/>
      <c r="H45" s="340"/>
      <c r="I45" s="341"/>
      <c r="J45" s="340"/>
      <c r="K45" s="341"/>
      <c r="L45" s="317"/>
      <c r="M45" s="317"/>
      <c r="N45" s="317"/>
      <c r="O45" s="51"/>
      <c r="P45" s="51"/>
      <c r="Q45" s="51"/>
      <c r="R45" s="51"/>
      <c r="S45" s="51"/>
    </row>
    <row r="46" spans="2:19" ht="19.5" customHeight="1" x14ac:dyDescent="0.25">
      <c r="B46" s="339"/>
      <c r="C46" s="339"/>
      <c r="D46" s="51"/>
      <c r="E46" s="342"/>
      <c r="F46" s="339"/>
      <c r="G46" s="343"/>
      <c r="H46" s="340"/>
      <c r="I46" s="341"/>
      <c r="J46" s="340"/>
      <c r="K46" s="341"/>
      <c r="L46" s="319"/>
      <c r="M46" s="319"/>
      <c r="N46" s="319"/>
      <c r="O46" s="51"/>
      <c r="P46" s="51"/>
      <c r="Q46" s="51"/>
      <c r="R46" s="51"/>
      <c r="S46" s="51"/>
    </row>
    <row r="47" spans="2:19" ht="19.5" customHeight="1" x14ac:dyDescent="0.25">
      <c r="B47" s="317"/>
      <c r="C47" s="317"/>
      <c r="D47" s="51"/>
      <c r="E47" s="316"/>
      <c r="F47" s="339"/>
      <c r="G47" s="317"/>
      <c r="H47" s="316"/>
      <c r="I47" s="341"/>
      <c r="J47" s="316"/>
      <c r="K47" s="341"/>
      <c r="L47" s="317"/>
      <c r="M47" s="317"/>
      <c r="N47" s="317"/>
      <c r="O47" s="51"/>
      <c r="P47" s="51"/>
      <c r="Q47" s="51"/>
      <c r="R47" s="51"/>
      <c r="S47" s="51"/>
    </row>
    <row r="48" spans="2:19" ht="19.5" customHeight="1" x14ac:dyDescent="0.25">
      <c r="B48" s="317"/>
      <c r="C48" s="317"/>
      <c r="D48" s="317"/>
      <c r="E48" s="317"/>
      <c r="F48" s="317"/>
      <c r="G48" s="317"/>
      <c r="H48" s="317"/>
      <c r="I48" s="317"/>
      <c r="J48" s="317"/>
      <c r="K48" s="317"/>
      <c r="L48" s="317"/>
      <c r="M48" s="317"/>
      <c r="N48" s="317"/>
      <c r="O48" s="51"/>
      <c r="P48" s="51"/>
      <c r="Q48" s="51"/>
      <c r="R48" s="51"/>
      <c r="S48" s="51"/>
    </row>
    <row r="49" spans="2:19" ht="19.5" customHeight="1" x14ac:dyDescent="0.25">
      <c r="B49" s="317"/>
      <c r="C49" s="317"/>
      <c r="D49" s="317"/>
      <c r="E49" s="317"/>
      <c r="F49" s="317"/>
      <c r="G49" s="317"/>
      <c r="H49" s="317"/>
      <c r="I49" s="317"/>
      <c r="J49" s="317"/>
      <c r="K49" s="317"/>
      <c r="L49" s="317"/>
      <c r="M49" s="317"/>
      <c r="N49" s="317"/>
      <c r="O49" s="51"/>
      <c r="P49" s="51"/>
      <c r="Q49" s="51"/>
      <c r="R49" s="51"/>
      <c r="S49" s="51"/>
    </row>
    <row r="50" spans="2:19" ht="19.5" customHeight="1" x14ac:dyDescent="0.25">
      <c r="B50" s="317"/>
      <c r="C50" s="317"/>
      <c r="D50" s="317"/>
      <c r="E50" s="317"/>
      <c r="F50" s="317"/>
      <c r="G50" s="317"/>
      <c r="H50" s="317"/>
      <c r="I50" s="317"/>
      <c r="J50" s="317"/>
      <c r="K50" s="317"/>
      <c r="L50" s="317"/>
      <c r="M50" s="317"/>
      <c r="N50" s="317"/>
      <c r="O50" s="51"/>
      <c r="P50" s="51"/>
      <c r="Q50" s="51"/>
      <c r="R50" s="51"/>
      <c r="S50" s="51"/>
    </row>
    <row r="51" spans="2:19" ht="20.100000000000001" customHeight="1" x14ac:dyDescent="0.25">
      <c r="B51" s="51"/>
      <c r="C51" s="51"/>
      <c r="D51" s="51"/>
      <c r="E51" s="51"/>
      <c r="F51" s="51"/>
      <c r="G51" s="51"/>
      <c r="H51" s="51"/>
      <c r="I51" s="51"/>
      <c r="J51" s="51"/>
      <c r="K51" s="51"/>
      <c r="L51" s="51"/>
      <c r="M51" s="51"/>
      <c r="N51" s="51"/>
      <c r="O51" s="51"/>
      <c r="P51" s="51"/>
      <c r="Q51" s="51"/>
      <c r="R51" s="51"/>
      <c r="S51" s="51"/>
    </row>
    <row r="52" spans="2:19" ht="20.100000000000001" customHeight="1" x14ac:dyDescent="0.25">
      <c r="B52" s="51"/>
      <c r="C52" s="51"/>
      <c r="D52" s="51"/>
      <c r="E52" s="51"/>
      <c r="F52" s="51"/>
      <c r="G52" s="51"/>
      <c r="H52" s="51"/>
      <c r="I52" s="51"/>
      <c r="J52" s="51"/>
      <c r="K52" s="51"/>
      <c r="L52" s="51"/>
      <c r="M52" s="51"/>
      <c r="N52" s="51"/>
      <c r="O52" s="51"/>
      <c r="P52" s="51"/>
      <c r="Q52" s="51"/>
      <c r="R52" s="51"/>
      <c r="S52" s="51"/>
    </row>
    <row r="53" spans="2:19" ht="20.100000000000001" customHeight="1" x14ac:dyDescent="0.3">
      <c r="B53" s="318"/>
      <c r="C53" s="318"/>
      <c r="D53" s="51"/>
      <c r="E53" s="51"/>
      <c r="F53" s="51"/>
      <c r="G53" s="51"/>
      <c r="H53" s="51"/>
      <c r="I53" s="51"/>
      <c r="J53" s="51"/>
      <c r="K53" s="51"/>
      <c r="L53" s="51"/>
      <c r="M53" s="51"/>
      <c r="N53" s="51"/>
      <c r="O53" s="51"/>
      <c r="P53" s="51"/>
      <c r="Q53" s="51"/>
      <c r="R53" s="51"/>
      <c r="S53" s="51"/>
    </row>
    <row r="54" spans="2:19" ht="20.100000000000001" customHeight="1" x14ac:dyDescent="0.3">
      <c r="B54" s="318"/>
      <c r="C54" s="318"/>
      <c r="D54" s="51"/>
      <c r="E54" s="51"/>
      <c r="F54" s="51"/>
      <c r="G54" s="51"/>
      <c r="H54" s="51"/>
      <c r="I54" s="51"/>
      <c r="J54" s="51"/>
      <c r="K54" s="51"/>
      <c r="L54" s="51"/>
      <c r="M54" s="51"/>
      <c r="N54" s="51"/>
      <c r="O54" s="51"/>
      <c r="P54" s="51"/>
      <c r="Q54" s="51"/>
      <c r="R54" s="51"/>
      <c r="S54" s="51"/>
    </row>
    <row r="55" spans="2:19" ht="20.100000000000001" customHeight="1" x14ac:dyDescent="0.25">
      <c r="B55" s="51"/>
      <c r="C55" s="51"/>
      <c r="D55" s="51"/>
      <c r="E55" s="51"/>
      <c r="F55" s="51"/>
      <c r="G55" s="51"/>
      <c r="H55" s="51"/>
      <c r="I55" s="51"/>
      <c r="J55" s="51"/>
      <c r="K55" s="51"/>
      <c r="L55" s="51"/>
      <c r="M55" s="51"/>
      <c r="N55" s="51"/>
      <c r="O55" s="51"/>
      <c r="P55" s="51"/>
      <c r="Q55" s="51"/>
      <c r="R55" s="51"/>
      <c r="S55" s="51"/>
    </row>
    <row r="56" spans="2:19" ht="15.75" customHeight="1" x14ac:dyDescent="0.3">
      <c r="B56" s="93" t="s">
        <v>314</v>
      </c>
      <c r="C56" s="48"/>
    </row>
    <row r="57" spans="2:19" ht="15.75" customHeight="1" x14ac:dyDescent="0.3">
      <c r="B57" s="48" t="s">
        <v>56</v>
      </c>
      <c r="C57" s="48"/>
    </row>
    <row r="58" spans="2:19" ht="15.75" customHeight="1" x14ac:dyDescent="0.3">
      <c r="B58" s="48"/>
      <c r="C58" s="48"/>
    </row>
    <row r="59" spans="2:19" x14ac:dyDescent="0.25">
      <c r="B59" s="253"/>
      <c r="C59" s="253"/>
      <c r="D59" s="253"/>
      <c r="E59" s="253"/>
      <c r="F59" s="253"/>
      <c r="G59" s="253"/>
      <c r="H59" s="253"/>
      <c r="I59" s="253"/>
      <c r="J59" s="253"/>
      <c r="K59" s="253"/>
      <c r="L59" s="253"/>
      <c r="M59" s="253"/>
      <c r="N59" s="253"/>
      <c r="O59" s="253"/>
      <c r="P59" s="253"/>
      <c r="Q59" s="253"/>
      <c r="R59" s="253"/>
      <c r="S59" s="253"/>
    </row>
    <row r="60" spans="2:19" x14ac:dyDescent="0.25">
      <c r="B60" s="253"/>
      <c r="C60" s="253"/>
      <c r="D60" s="253"/>
      <c r="E60" s="253"/>
      <c r="F60" s="253"/>
      <c r="G60" s="253"/>
      <c r="H60" s="253"/>
      <c r="I60" s="253"/>
      <c r="J60" s="253"/>
      <c r="K60" s="253"/>
      <c r="L60" s="253"/>
      <c r="M60" s="253"/>
      <c r="N60" s="253"/>
      <c r="O60" s="253"/>
      <c r="P60" s="253"/>
      <c r="Q60" s="253"/>
      <c r="R60" s="253"/>
      <c r="S60" s="253"/>
    </row>
    <row r="61" spans="2:19" ht="19.5" customHeight="1" x14ac:dyDescent="0.25">
      <c r="B61" s="469" t="s">
        <v>354</v>
      </c>
      <c r="C61" s="469"/>
      <c r="D61" s="469"/>
      <c r="E61" s="469"/>
      <c r="F61" s="469"/>
      <c r="G61" s="469"/>
      <c r="H61" s="469"/>
      <c r="I61" s="469"/>
      <c r="J61" s="469"/>
      <c r="K61" s="469"/>
      <c r="L61" s="469"/>
      <c r="M61" s="469"/>
      <c r="N61" s="469"/>
      <c r="O61" s="469"/>
      <c r="P61" s="469"/>
      <c r="Q61" s="469"/>
      <c r="R61" s="469"/>
      <c r="S61" s="240"/>
    </row>
    <row r="62" spans="2:19" ht="19.5" customHeight="1" x14ac:dyDescent="0.25">
      <c r="B62" s="51"/>
      <c r="C62" s="51"/>
      <c r="D62" s="51"/>
      <c r="E62" s="51"/>
      <c r="F62" s="51"/>
      <c r="G62" s="51"/>
      <c r="H62" s="51"/>
      <c r="I62" s="51"/>
      <c r="J62" s="51"/>
      <c r="K62" s="51"/>
      <c r="L62" s="51"/>
      <c r="M62" s="51"/>
      <c r="N62" s="51"/>
      <c r="O62" s="51"/>
      <c r="P62" s="51"/>
      <c r="Q62" s="51"/>
      <c r="R62" s="51"/>
    </row>
    <row r="63" spans="2:19" ht="19.5" customHeight="1" x14ac:dyDescent="0.25">
      <c r="B63" s="51"/>
      <c r="C63" s="51"/>
      <c r="D63" s="51"/>
      <c r="E63" s="51"/>
      <c r="F63" s="51"/>
      <c r="G63" s="51"/>
      <c r="H63" s="51"/>
      <c r="I63" s="51"/>
      <c r="J63" s="51"/>
      <c r="K63" s="51"/>
      <c r="L63" s="51"/>
      <c r="M63" s="51"/>
      <c r="N63" s="51"/>
      <c r="O63" s="51"/>
      <c r="P63" s="51"/>
      <c r="Q63" s="51"/>
      <c r="R63" s="51"/>
    </row>
    <row r="64" spans="2:19" ht="19.5" customHeight="1" x14ac:dyDescent="0.25">
      <c r="B64" s="51"/>
      <c r="C64" s="51"/>
      <c r="D64" s="51"/>
      <c r="E64" s="51"/>
      <c r="F64" s="51"/>
      <c r="G64" s="51"/>
      <c r="H64" s="51"/>
      <c r="I64" s="51"/>
      <c r="J64" s="51"/>
      <c r="K64" s="51"/>
      <c r="L64" s="51"/>
      <c r="M64" s="51"/>
      <c r="N64" s="51"/>
      <c r="O64" s="51"/>
      <c r="P64" s="51"/>
      <c r="Q64" s="51"/>
      <c r="R64" s="51"/>
    </row>
    <row r="65" spans="2:18" ht="19.5" customHeight="1" x14ac:dyDescent="0.25">
      <c r="B65" s="51"/>
      <c r="C65" s="51"/>
      <c r="D65" s="51"/>
      <c r="E65" s="51"/>
      <c r="F65" s="51"/>
      <c r="G65" s="51"/>
      <c r="H65" s="51"/>
      <c r="I65" s="51"/>
      <c r="J65" s="51"/>
      <c r="K65" s="51"/>
      <c r="L65" s="51"/>
      <c r="M65" s="51"/>
      <c r="N65" s="51"/>
      <c r="O65" s="51"/>
      <c r="P65" s="51"/>
      <c r="Q65" s="51"/>
      <c r="R65" s="51"/>
    </row>
    <row r="66" spans="2:18" x14ac:dyDescent="0.25">
      <c r="B66" s="51"/>
      <c r="C66" s="51"/>
      <c r="D66" s="51"/>
      <c r="E66" s="51"/>
      <c r="F66" s="51"/>
      <c r="G66" s="51"/>
      <c r="H66" s="51"/>
      <c r="I66" s="51"/>
      <c r="J66" s="51"/>
      <c r="K66" s="51"/>
      <c r="L66" s="51"/>
      <c r="M66" s="51"/>
      <c r="N66" s="51"/>
      <c r="O66" s="51"/>
      <c r="P66" s="51"/>
      <c r="Q66" s="51"/>
      <c r="R66" s="51"/>
    </row>
    <row r="67" spans="2:18" x14ac:dyDescent="0.25">
      <c r="B67" s="51"/>
      <c r="C67" s="51"/>
      <c r="D67" s="51"/>
      <c r="E67" s="51"/>
      <c r="F67" s="51"/>
      <c r="G67" s="51"/>
      <c r="H67" s="51"/>
      <c r="I67" s="51"/>
      <c r="J67" s="51"/>
      <c r="K67" s="51"/>
      <c r="L67" s="51"/>
      <c r="M67" s="51"/>
      <c r="N67" s="51"/>
      <c r="O67" s="51"/>
      <c r="P67" s="51"/>
      <c r="Q67" s="51"/>
      <c r="R67" s="51"/>
    </row>
    <row r="68" spans="2:18" x14ac:dyDescent="0.25">
      <c r="B68" s="51"/>
      <c r="C68" s="51"/>
      <c r="D68" s="51"/>
      <c r="E68" s="51"/>
      <c r="F68" s="51"/>
      <c r="G68" s="51"/>
      <c r="H68" s="51"/>
      <c r="I68" s="51"/>
      <c r="J68" s="51"/>
      <c r="K68" s="51"/>
      <c r="L68" s="51"/>
      <c r="M68" s="51"/>
      <c r="N68" s="51"/>
      <c r="O68" s="51"/>
      <c r="P68" s="51"/>
      <c r="Q68" s="51"/>
      <c r="R68" s="51"/>
    </row>
    <row r="69" spans="2:18" x14ac:dyDescent="0.25">
      <c r="B69" s="51"/>
      <c r="C69" s="51"/>
      <c r="D69" s="51"/>
      <c r="E69" s="51"/>
      <c r="F69" s="51"/>
      <c r="G69" s="51"/>
      <c r="H69" s="51"/>
      <c r="I69" s="51"/>
      <c r="J69" s="51"/>
      <c r="K69" s="51"/>
      <c r="L69" s="51"/>
      <c r="M69" s="51"/>
      <c r="N69" s="51"/>
      <c r="O69" s="51"/>
      <c r="P69" s="51"/>
      <c r="Q69" s="51"/>
      <c r="R69" s="51"/>
    </row>
    <row r="70" spans="2:18" x14ac:dyDescent="0.25">
      <c r="B70" s="51"/>
      <c r="C70" s="51"/>
      <c r="D70" s="51"/>
      <c r="E70" s="51"/>
      <c r="F70" s="51"/>
      <c r="G70" s="51"/>
      <c r="H70" s="51"/>
      <c r="I70" s="51"/>
      <c r="J70" s="51"/>
      <c r="K70" s="51"/>
      <c r="L70" s="51"/>
      <c r="M70" s="51"/>
      <c r="N70" s="51"/>
      <c r="O70" s="51"/>
      <c r="P70" s="51"/>
      <c r="Q70" s="51"/>
      <c r="R70" s="51"/>
    </row>
    <row r="71" spans="2:18" x14ac:dyDescent="0.25">
      <c r="B71" s="51"/>
      <c r="C71" s="51"/>
      <c r="D71" s="51"/>
      <c r="E71" s="51"/>
      <c r="F71" s="51"/>
      <c r="G71" s="51"/>
      <c r="H71" s="51"/>
      <c r="I71" s="51"/>
      <c r="J71" s="51"/>
      <c r="K71" s="51"/>
      <c r="L71" s="51"/>
      <c r="M71" s="51"/>
      <c r="N71" s="51"/>
      <c r="O71" s="51"/>
      <c r="P71" s="51"/>
      <c r="Q71" s="51"/>
      <c r="R71" s="51"/>
    </row>
    <row r="72" spans="2:18" x14ac:dyDescent="0.25">
      <c r="B72" s="51"/>
      <c r="C72" s="51"/>
      <c r="D72" s="51"/>
      <c r="E72" s="51"/>
      <c r="F72" s="51"/>
      <c r="G72" s="51"/>
      <c r="H72" s="51"/>
      <c r="I72" s="51"/>
      <c r="J72" s="51"/>
      <c r="K72" s="51"/>
      <c r="L72" s="51"/>
      <c r="M72" s="51"/>
      <c r="N72" s="51"/>
      <c r="O72" s="51"/>
      <c r="P72" s="51"/>
      <c r="Q72" s="51"/>
      <c r="R72" s="51"/>
    </row>
    <row r="73" spans="2:18" x14ac:dyDescent="0.25">
      <c r="B73" s="51"/>
      <c r="C73" s="51"/>
      <c r="D73" s="51"/>
      <c r="E73" s="51"/>
      <c r="F73" s="51"/>
      <c r="G73" s="51"/>
      <c r="H73" s="51"/>
      <c r="I73" s="51"/>
      <c r="J73" s="51"/>
      <c r="K73" s="51"/>
      <c r="L73" s="51"/>
      <c r="M73" s="51"/>
      <c r="N73" s="51"/>
      <c r="O73" s="51"/>
      <c r="P73" s="51"/>
      <c r="Q73" s="51"/>
      <c r="R73" s="51"/>
    </row>
    <row r="74" spans="2:18" x14ac:dyDescent="0.25">
      <c r="B74" s="51"/>
      <c r="C74" s="51"/>
      <c r="D74" s="51"/>
      <c r="E74" s="51"/>
      <c r="F74" s="51"/>
      <c r="G74" s="51"/>
      <c r="H74" s="51"/>
      <c r="I74" s="51"/>
      <c r="J74" s="51"/>
      <c r="K74" s="51"/>
      <c r="L74" s="51"/>
      <c r="M74" s="51"/>
      <c r="N74" s="51"/>
      <c r="O74" s="51"/>
      <c r="P74" s="51"/>
      <c r="Q74" s="51"/>
      <c r="R74" s="51"/>
    </row>
    <row r="75" spans="2:18" x14ac:dyDescent="0.25">
      <c r="B75" s="51"/>
      <c r="C75" s="51"/>
      <c r="D75" s="51"/>
      <c r="E75" s="51"/>
      <c r="F75" s="51"/>
      <c r="G75" s="51"/>
      <c r="H75" s="51"/>
      <c r="I75" s="51"/>
      <c r="J75" s="51"/>
      <c r="K75" s="51"/>
      <c r="L75" s="51"/>
      <c r="M75" s="51"/>
      <c r="N75" s="51"/>
      <c r="O75" s="51"/>
      <c r="P75" s="51"/>
      <c r="Q75" s="51"/>
      <c r="R75" s="51"/>
    </row>
    <row r="76" spans="2:18" x14ac:dyDescent="0.25">
      <c r="B76" s="51"/>
      <c r="C76" s="51"/>
      <c r="D76" s="51"/>
      <c r="E76" s="51"/>
      <c r="F76" s="51"/>
      <c r="G76" s="51"/>
      <c r="H76" s="51"/>
      <c r="I76" s="51"/>
      <c r="J76" s="51"/>
      <c r="K76" s="51"/>
      <c r="L76" s="51"/>
      <c r="M76" s="51"/>
      <c r="N76" s="51"/>
      <c r="O76" s="51"/>
      <c r="P76" s="51"/>
      <c r="Q76" s="51"/>
      <c r="R76" s="51"/>
    </row>
    <row r="77" spans="2:18" x14ac:dyDescent="0.25">
      <c r="B77" s="51"/>
      <c r="C77" s="51"/>
      <c r="D77" s="51"/>
      <c r="E77" s="51"/>
      <c r="F77" s="51"/>
      <c r="G77" s="51"/>
      <c r="H77" s="51"/>
      <c r="I77" s="51"/>
      <c r="J77" s="51"/>
      <c r="K77" s="51"/>
      <c r="L77" s="51"/>
      <c r="M77" s="51"/>
      <c r="N77" s="51"/>
      <c r="O77" s="51"/>
      <c r="P77" s="51"/>
      <c r="Q77" s="51"/>
      <c r="R77" s="51"/>
    </row>
    <row r="78" spans="2:18" x14ac:dyDescent="0.25">
      <c r="B78" s="51"/>
      <c r="C78" s="51"/>
      <c r="D78" s="51"/>
      <c r="E78" s="51"/>
      <c r="F78" s="51"/>
      <c r="G78" s="51"/>
      <c r="H78" s="51"/>
      <c r="I78" s="51"/>
      <c r="J78" s="51"/>
      <c r="K78" s="51"/>
      <c r="L78" s="51"/>
      <c r="M78" s="51"/>
      <c r="N78" s="51"/>
      <c r="O78" s="51"/>
      <c r="P78" s="51"/>
      <c r="Q78" s="51"/>
      <c r="R78" s="51"/>
    </row>
    <row r="79" spans="2:18" x14ac:dyDescent="0.25">
      <c r="B79" s="51"/>
      <c r="C79" s="51"/>
      <c r="D79" s="51"/>
      <c r="E79" s="51"/>
      <c r="F79" s="51"/>
      <c r="G79" s="51"/>
      <c r="H79" s="51"/>
      <c r="I79" s="51"/>
      <c r="J79" s="51"/>
      <c r="K79" s="51"/>
      <c r="L79" s="51"/>
      <c r="M79" s="51"/>
      <c r="N79" s="51"/>
      <c r="O79" s="51"/>
      <c r="P79" s="51"/>
      <c r="Q79" s="51"/>
      <c r="R79" s="51"/>
    </row>
    <row r="80" spans="2:18" x14ac:dyDescent="0.25">
      <c r="B80" s="51"/>
      <c r="C80" s="51"/>
      <c r="D80" s="51"/>
      <c r="E80" s="51"/>
      <c r="F80" s="51"/>
      <c r="G80" s="51"/>
      <c r="H80" s="51"/>
      <c r="I80" s="51"/>
      <c r="J80" s="51"/>
      <c r="K80" s="51"/>
      <c r="L80" s="51"/>
      <c r="M80" s="51"/>
      <c r="N80" s="51"/>
      <c r="O80" s="51"/>
      <c r="P80" s="51"/>
      <c r="Q80" s="51"/>
      <c r="R80" s="51"/>
    </row>
    <row r="81" spans="2:19" x14ac:dyDescent="0.25">
      <c r="B81" s="51"/>
      <c r="C81" s="51"/>
      <c r="D81" s="51"/>
      <c r="E81" s="51"/>
      <c r="F81" s="51"/>
      <c r="G81" s="51"/>
      <c r="H81" s="51"/>
      <c r="I81" s="51"/>
      <c r="J81" s="51"/>
      <c r="K81" s="51"/>
      <c r="L81" s="51"/>
      <c r="M81" s="51"/>
      <c r="N81" s="51"/>
      <c r="O81" s="51"/>
      <c r="P81" s="51"/>
      <c r="Q81" s="51"/>
      <c r="R81" s="51"/>
    </row>
    <row r="82" spans="2:19" x14ac:dyDescent="0.25">
      <c r="B82" s="51"/>
      <c r="C82" s="51"/>
      <c r="D82" s="51"/>
      <c r="E82" s="51"/>
      <c r="F82" s="51"/>
      <c r="G82" s="51"/>
      <c r="H82" s="51"/>
      <c r="I82" s="51"/>
      <c r="J82" s="51"/>
      <c r="K82" s="51"/>
      <c r="L82" s="51"/>
      <c r="M82" s="51"/>
      <c r="N82" s="51"/>
      <c r="O82" s="51"/>
      <c r="P82" s="51"/>
      <c r="Q82" s="51"/>
      <c r="R82" s="51"/>
    </row>
    <row r="83" spans="2:19" x14ac:dyDescent="0.25">
      <c r="B83" s="51"/>
      <c r="C83" s="51"/>
      <c r="D83" s="51"/>
      <c r="E83" s="51"/>
      <c r="F83" s="51"/>
      <c r="G83" s="51"/>
      <c r="H83" s="51"/>
      <c r="I83" s="51"/>
      <c r="J83" s="51"/>
      <c r="K83" s="51"/>
      <c r="L83" s="51"/>
      <c r="M83" s="51"/>
      <c r="N83" s="51"/>
      <c r="O83" s="51"/>
      <c r="P83" s="51"/>
      <c r="Q83" s="51"/>
      <c r="R83" s="51"/>
    </row>
    <row r="84" spans="2:19" x14ac:dyDescent="0.25">
      <c r="B84" s="51"/>
      <c r="C84" s="51"/>
      <c r="D84" s="51"/>
      <c r="E84" s="51"/>
      <c r="F84" s="51"/>
      <c r="G84" s="51"/>
      <c r="H84" s="51"/>
      <c r="I84" s="51"/>
      <c r="J84" s="51"/>
      <c r="K84" s="51"/>
      <c r="L84" s="51"/>
      <c r="M84" s="51"/>
      <c r="N84" s="51"/>
      <c r="O84" s="51"/>
      <c r="P84" s="51"/>
      <c r="Q84" s="51"/>
      <c r="R84" s="51"/>
    </row>
    <row r="85" spans="2:19" x14ac:dyDescent="0.25">
      <c r="B85" s="51"/>
      <c r="C85" s="51"/>
      <c r="D85" s="51"/>
      <c r="E85" s="51"/>
      <c r="F85" s="51"/>
      <c r="G85" s="51"/>
      <c r="H85" s="51"/>
      <c r="I85" s="51"/>
      <c r="J85" s="51"/>
      <c r="K85" s="51"/>
      <c r="L85" s="51"/>
      <c r="M85" s="51"/>
      <c r="N85" s="51"/>
      <c r="O85" s="51"/>
      <c r="P85" s="51"/>
      <c r="Q85" s="51"/>
      <c r="R85" s="51"/>
    </row>
    <row r="86" spans="2:19" x14ac:dyDescent="0.25">
      <c r="B86" s="51"/>
      <c r="C86" s="51"/>
      <c r="D86" s="51"/>
      <c r="E86" s="51"/>
      <c r="F86" s="51"/>
      <c r="G86" s="51"/>
      <c r="H86" s="51"/>
      <c r="I86" s="51"/>
      <c r="J86" s="51"/>
      <c r="K86" s="51"/>
      <c r="L86" s="51"/>
      <c r="M86" s="51"/>
      <c r="N86" s="51"/>
      <c r="O86" s="51"/>
      <c r="P86" s="51"/>
      <c r="Q86" s="51"/>
      <c r="R86" s="51"/>
    </row>
    <row r="88" spans="2:19" ht="15.75" customHeight="1" x14ac:dyDescent="0.3">
      <c r="B88" s="93" t="s">
        <v>314</v>
      </c>
    </row>
    <row r="89" spans="2:19" ht="15.75" customHeight="1" x14ac:dyDescent="0.3">
      <c r="B89" s="48" t="s">
        <v>56</v>
      </c>
    </row>
    <row r="91" spans="2:19" ht="18" customHeight="1" x14ac:dyDescent="0.25">
      <c r="B91" s="469" t="s">
        <v>355</v>
      </c>
      <c r="C91" s="469"/>
      <c r="D91" s="469"/>
      <c r="E91" s="469"/>
      <c r="F91" s="469"/>
      <c r="G91" s="469"/>
      <c r="H91" s="469"/>
      <c r="I91" s="469"/>
      <c r="J91" s="469"/>
      <c r="K91" s="469"/>
      <c r="L91" s="469"/>
      <c r="M91" s="469"/>
      <c r="N91" s="469"/>
      <c r="O91" s="469"/>
      <c r="P91" s="469"/>
      <c r="Q91" s="469"/>
      <c r="R91" s="469"/>
      <c r="S91" s="240"/>
    </row>
    <row r="92" spans="2:19" x14ac:dyDescent="0.25">
      <c r="B92" s="51"/>
      <c r="C92" s="51"/>
      <c r="D92" s="51"/>
      <c r="E92" s="51"/>
      <c r="F92" s="51"/>
      <c r="G92" s="51"/>
      <c r="H92" s="51"/>
      <c r="I92" s="51"/>
      <c r="J92" s="51"/>
      <c r="K92" s="51"/>
      <c r="L92" s="51"/>
      <c r="M92" s="51"/>
      <c r="N92" s="51"/>
      <c r="O92" s="51"/>
      <c r="P92" s="51"/>
      <c r="Q92" s="51"/>
      <c r="R92" s="51"/>
    </row>
    <row r="93" spans="2:19" x14ac:dyDescent="0.25">
      <c r="B93" s="51"/>
      <c r="C93" s="51"/>
      <c r="D93" s="51"/>
      <c r="E93" s="51"/>
      <c r="F93" s="51"/>
      <c r="G93" s="51"/>
      <c r="H93" s="51"/>
      <c r="I93" s="51"/>
      <c r="J93" s="51"/>
      <c r="K93" s="51"/>
      <c r="L93" s="51"/>
      <c r="M93" s="51"/>
      <c r="N93" s="51"/>
      <c r="O93" s="51"/>
      <c r="P93" s="51"/>
      <c r="Q93" s="51"/>
      <c r="R93" s="51"/>
    </row>
    <row r="94" spans="2:19" x14ac:dyDescent="0.25">
      <c r="B94" s="51"/>
      <c r="C94" s="51"/>
      <c r="D94" s="51"/>
      <c r="E94" s="51"/>
      <c r="F94" s="51"/>
      <c r="G94" s="51"/>
      <c r="H94" s="51"/>
      <c r="I94" s="51"/>
      <c r="J94" s="51"/>
      <c r="K94" s="51"/>
      <c r="L94" s="51"/>
      <c r="M94" s="51"/>
      <c r="N94" s="51"/>
      <c r="O94" s="51"/>
      <c r="P94" s="51"/>
      <c r="Q94" s="51"/>
      <c r="R94" s="51"/>
    </row>
    <row r="95" spans="2:19" x14ac:dyDescent="0.25">
      <c r="B95" s="51"/>
      <c r="C95" s="51"/>
      <c r="D95" s="51"/>
      <c r="E95" s="51"/>
      <c r="F95" s="51"/>
      <c r="G95" s="51"/>
      <c r="H95" s="51"/>
      <c r="I95" s="51"/>
      <c r="J95" s="51"/>
      <c r="K95" s="51"/>
      <c r="L95" s="51"/>
      <c r="M95" s="51"/>
      <c r="N95" s="51"/>
      <c r="O95" s="51"/>
      <c r="P95" s="51"/>
      <c r="Q95" s="51"/>
      <c r="R95" s="51"/>
    </row>
    <row r="96" spans="2:19" x14ac:dyDescent="0.25">
      <c r="B96" s="51"/>
      <c r="C96" s="51"/>
      <c r="D96" s="51"/>
      <c r="E96" s="51"/>
      <c r="F96" s="51"/>
      <c r="G96" s="51"/>
      <c r="H96" s="51"/>
      <c r="I96" s="51"/>
      <c r="J96" s="51"/>
      <c r="K96" s="51"/>
      <c r="L96" s="51"/>
      <c r="M96" s="51"/>
      <c r="N96" s="51"/>
      <c r="O96" s="51"/>
      <c r="P96" s="51"/>
      <c r="Q96" s="51"/>
      <c r="R96" s="51"/>
    </row>
    <row r="97" spans="2:18" x14ac:dyDescent="0.25">
      <c r="B97" s="51"/>
      <c r="C97" s="51"/>
      <c r="D97" s="51"/>
      <c r="E97" s="51"/>
      <c r="F97" s="51"/>
      <c r="G97" s="51"/>
      <c r="H97" s="51"/>
      <c r="I97" s="51"/>
      <c r="J97" s="51"/>
      <c r="K97" s="51"/>
      <c r="L97" s="51"/>
      <c r="M97" s="51"/>
      <c r="N97" s="51"/>
      <c r="O97" s="51"/>
      <c r="P97" s="51"/>
      <c r="Q97" s="51"/>
      <c r="R97" s="51"/>
    </row>
    <row r="98" spans="2:18" x14ac:dyDescent="0.25">
      <c r="B98" s="51"/>
      <c r="C98" s="51"/>
      <c r="D98" s="51"/>
      <c r="E98" s="51"/>
      <c r="F98" s="51"/>
      <c r="G98" s="51"/>
      <c r="H98" s="51"/>
      <c r="I98" s="51"/>
      <c r="J98" s="51"/>
      <c r="K98" s="51"/>
      <c r="L98" s="51"/>
      <c r="M98" s="51"/>
      <c r="N98" s="51"/>
      <c r="O98" s="51"/>
      <c r="P98" s="51"/>
      <c r="Q98" s="51"/>
      <c r="R98" s="51"/>
    </row>
    <row r="99" spans="2:18" x14ac:dyDescent="0.25">
      <c r="B99" s="51"/>
      <c r="C99" s="51"/>
      <c r="D99" s="51"/>
      <c r="E99" s="51"/>
      <c r="F99" s="51"/>
      <c r="G99" s="51"/>
      <c r="H99" s="51"/>
      <c r="I99" s="51"/>
      <c r="J99" s="51"/>
      <c r="K99" s="51"/>
      <c r="L99" s="51"/>
      <c r="M99" s="51"/>
      <c r="N99" s="51"/>
      <c r="O99" s="51"/>
      <c r="P99" s="51"/>
      <c r="Q99" s="51"/>
      <c r="R99" s="51"/>
    </row>
    <row r="100" spans="2:18" x14ac:dyDescent="0.25">
      <c r="B100" s="51"/>
      <c r="C100" s="51"/>
      <c r="D100" s="51"/>
      <c r="E100" s="51"/>
      <c r="F100" s="51"/>
      <c r="G100" s="51"/>
      <c r="H100" s="51"/>
      <c r="I100" s="51"/>
      <c r="J100" s="51"/>
      <c r="K100" s="51"/>
      <c r="L100" s="51"/>
      <c r="M100" s="51"/>
      <c r="N100" s="51"/>
      <c r="O100" s="51"/>
      <c r="P100" s="51"/>
      <c r="Q100" s="51"/>
      <c r="R100" s="51"/>
    </row>
    <row r="101" spans="2:18" x14ac:dyDescent="0.25">
      <c r="B101" s="51"/>
      <c r="C101" s="51"/>
      <c r="D101" s="51"/>
      <c r="E101" s="51"/>
      <c r="F101" s="51"/>
      <c r="G101" s="51"/>
      <c r="H101" s="51"/>
      <c r="I101" s="51"/>
      <c r="J101" s="51"/>
      <c r="K101" s="51"/>
      <c r="L101" s="51"/>
      <c r="M101" s="51"/>
      <c r="N101" s="51"/>
      <c r="O101" s="51"/>
      <c r="P101" s="51"/>
      <c r="Q101" s="51"/>
      <c r="R101" s="51"/>
    </row>
    <row r="102" spans="2:18" x14ac:dyDescent="0.25">
      <c r="B102" s="51"/>
      <c r="C102" s="51"/>
      <c r="D102" s="51"/>
      <c r="E102" s="51"/>
      <c r="F102" s="51"/>
      <c r="G102" s="51"/>
      <c r="H102" s="51"/>
      <c r="I102" s="51"/>
      <c r="J102" s="51"/>
      <c r="K102" s="51"/>
      <c r="L102" s="51"/>
      <c r="M102" s="51"/>
      <c r="N102" s="51"/>
      <c r="O102" s="51"/>
      <c r="P102" s="51"/>
      <c r="Q102" s="51"/>
      <c r="R102" s="51"/>
    </row>
    <row r="103" spans="2:18" x14ac:dyDescent="0.25">
      <c r="B103" s="51"/>
      <c r="C103" s="51"/>
      <c r="D103" s="51"/>
      <c r="E103" s="51"/>
      <c r="F103" s="51"/>
      <c r="G103" s="51"/>
      <c r="H103" s="51"/>
      <c r="I103" s="51"/>
      <c r="J103" s="51"/>
      <c r="K103" s="51"/>
      <c r="L103" s="51"/>
      <c r="M103" s="51"/>
      <c r="N103" s="51"/>
      <c r="O103" s="51"/>
      <c r="P103" s="51"/>
      <c r="Q103" s="51"/>
      <c r="R103" s="51"/>
    </row>
    <row r="104" spans="2:18" x14ac:dyDescent="0.25">
      <c r="B104" s="51"/>
      <c r="C104" s="51"/>
      <c r="D104" s="51"/>
      <c r="E104" s="51"/>
      <c r="F104" s="51"/>
      <c r="G104" s="51"/>
      <c r="H104" s="51"/>
      <c r="I104" s="51"/>
      <c r="J104" s="51"/>
      <c r="K104" s="51"/>
      <c r="L104" s="51"/>
      <c r="M104" s="51"/>
      <c r="N104" s="51"/>
      <c r="O104" s="51"/>
      <c r="P104" s="51"/>
      <c r="Q104" s="51"/>
      <c r="R104" s="51"/>
    </row>
    <row r="105" spans="2:18" x14ac:dyDescent="0.25">
      <c r="B105" s="51"/>
      <c r="C105" s="51"/>
      <c r="D105" s="51"/>
      <c r="E105" s="51"/>
      <c r="F105" s="51"/>
      <c r="G105" s="51"/>
      <c r="H105" s="51"/>
      <c r="I105" s="51"/>
      <c r="J105" s="51"/>
      <c r="K105" s="51"/>
      <c r="L105" s="51"/>
      <c r="M105" s="51"/>
      <c r="N105" s="51"/>
      <c r="O105" s="51"/>
      <c r="P105" s="51"/>
      <c r="Q105" s="51"/>
      <c r="R105" s="51"/>
    </row>
    <row r="106" spans="2:18" x14ac:dyDescent="0.25">
      <c r="B106" s="51"/>
      <c r="C106" s="51"/>
      <c r="D106" s="51"/>
      <c r="E106" s="51"/>
      <c r="F106" s="51"/>
      <c r="G106" s="51"/>
      <c r="H106" s="51"/>
      <c r="I106" s="51"/>
      <c r="J106" s="51"/>
      <c r="K106" s="51"/>
      <c r="L106" s="51"/>
      <c r="M106" s="51"/>
      <c r="N106" s="51"/>
      <c r="O106" s="51"/>
      <c r="P106" s="51"/>
      <c r="Q106" s="51"/>
      <c r="R106" s="51"/>
    </row>
    <row r="107" spans="2:18" x14ac:dyDescent="0.25">
      <c r="B107" s="51"/>
      <c r="C107" s="51"/>
      <c r="D107" s="51"/>
      <c r="E107" s="51"/>
      <c r="F107" s="51"/>
      <c r="G107" s="51"/>
      <c r="H107" s="51"/>
      <c r="I107" s="51"/>
      <c r="J107" s="51"/>
      <c r="K107" s="51"/>
      <c r="L107" s="51"/>
      <c r="M107" s="51"/>
      <c r="N107" s="51"/>
      <c r="O107" s="51"/>
      <c r="P107" s="51"/>
      <c r="Q107" s="51"/>
      <c r="R107" s="51"/>
    </row>
    <row r="108" spans="2:18" x14ac:dyDescent="0.25">
      <c r="B108" s="51"/>
      <c r="C108" s="51"/>
      <c r="D108" s="51"/>
      <c r="E108" s="51"/>
      <c r="F108" s="51"/>
      <c r="G108" s="51"/>
      <c r="H108" s="51"/>
      <c r="I108" s="51"/>
      <c r="J108" s="51"/>
      <c r="K108" s="51"/>
      <c r="L108" s="51"/>
      <c r="M108" s="51"/>
      <c r="N108" s="51"/>
      <c r="O108" s="51"/>
      <c r="P108" s="51"/>
      <c r="Q108" s="51"/>
      <c r="R108" s="51"/>
    </row>
    <row r="109" spans="2:18" x14ac:dyDescent="0.25">
      <c r="B109" s="51"/>
      <c r="C109" s="51"/>
      <c r="D109" s="51"/>
      <c r="E109" s="51"/>
      <c r="F109" s="51"/>
      <c r="G109" s="51"/>
      <c r="H109" s="51"/>
      <c r="I109" s="51"/>
      <c r="J109" s="51"/>
      <c r="K109" s="51"/>
      <c r="L109" s="51"/>
      <c r="M109" s="51"/>
      <c r="N109" s="51"/>
      <c r="O109" s="51"/>
      <c r="P109" s="51"/>
      <c r="Q109" s="51"/>
      <c r="R109" s="51"/>
    </row>
    <row r="110" spans="2:18" x14ac:dyDescent="0.25">
      <c r="B110" s="51"/>
      <c r="C110" s="51"/>
      <c r="D110" s="51"/>
      <c r="E110" s="51"/>
      <c r="F110" s="51"/>
      <c r="G110" s="51"/>
      <c r="H110" s="51"/>
      <c r="I110" s="51"/>
      <c r="J110" s="51"/>
      <c r="K110" s="51"/>
      <c r="L110" s="51"/>
      <c r="M110" s="51"/>
      <c r="N110" s="51"/>
      <c r="O110" s="51"/>
      <c r="P110" s="51"/>
      <c r="Q110" s="51"/>
      <c r="R110" s="51"/>
    </row>
    <row r="111" spans="2:18" x14ac:dyDescent="0.25">
      <c r="B111" s="51"/>
      <c r="C111" s="51"/>
      <c r="D111" s="51"/>
      <c r="E111" s="51"/>
      <c r="F111" s="51"/>
      <c r="G111" s="51"/>
      <c r="H111" s="51"/>
      <c r="I111" s="51"/>
      <c r="J111" s="51"/>
      <c r="K111" s="51"/>
      <c r="L111" s="51"/>
      <c r="M111" s="51"/>
      <c r="N111" s="51"/>
      <c r="O111" s="51"/>
      <c r="P111" s="51"/>
      <c r="Q111" s="51"/>
      <c r="R111" s="51"/>
    </row>
    <row r="112" spans="2:18" x14ac:dyDescent="0.25">
      <c r="B112" s="51"/>
      <c r="C112" s="51"/>
      <c r="D112" s="51"/>
      <c r="E112" s="51"/>
      <c r="F112" s="51"/>
      <c r="G112" s="51"/>
      <c r="H112" s="51"/>
      <c r="I112" s="51"/>
      <c r="J112" s="51"/>
      <c r="K112" s="51"/>
      <c r="L112" s="51"/>
      <c r="M112" s="51"/>
      <c r="N112" s="51"/>
      <c r="O112" s="51"/>
      <c r="P112" s="51"/>
      <c r="Q112" s="51"/>
      <c r="R112" s="51"/>
    </row>
    <row r="113" spans="2:19" x14ac:dyDescent="0.25">
      <c r="B113" s="51"/>
      <c r="C113" s="51"/>
      <c r="D113" s="51"/>
      <c r="E113" s="51"/>
      <c r="F113" s="51"/>
      <c r="G113" s="51"/>
      <c r="H113" s="51"/>
      <c r="I113" s="51"/>
      <c r="J113" s="51"/>
      <c r="K113" s="51"/>
      <c r="L113" s="51"/>
      <c r="M113" s="51"/>
      <c r="N113" s="51"/>
      <c r="O113" s="51"/>
      <c r="P113" s="51"/>
      <c r="Q113" s="51"/>
      <c r="R113" s="51"/>
    </row>
    <row r="114" spans="2:19" x14ac:dyDescent="0.25">
      <c r="B114" s="51"/>
      <c r="C114" s="51"/>
      <c r="D114" s="51"/>
      <c r="E114" s="51"/>
      <c r="F114" s="51"/>
      <c r="G114" s="51"/>
      <c r="H114" s="51"/>
      <c r="I114" s="51"/>
      <c r="J114" s="51"/>
      <c r="K114" s="51"/>
      <c r="L114" s="51"/>
      <c r="M114" s="51"/>
      <c r="N114" s="51"/>
      <c r="O114" s="51"/>
      <c r="P114" s="51"/>
      <c r="Q114" s="51"/>
      <c r="R114" s="51"/>
    </row>
    <row r="115" spans="2:19" x14ac:dyDescent="0.25">
      <c r="B115" s="51"/>
      <c r="C115" s="51"/>
      <c r="D115" s="51"/>
      <c r="E115" s="51"/>
      <c r="F115" s="51"/>
      <c r="G115" s="51"/>
      <c r="H115" s="51"/>
      <c r="I115" s="51"/>
      <c r="J115" s="51"/>
      <c r="K115" s="51"/>
      <c r="L115" s="51"/>
      <c r="M115" s="51"/>
      <c r="N115" s="51"/>
      <c r="O115" s="51"/>
      <c r="P115" s="51"/>
      <c r="Q115" s="51"/>
      <c r="R115" s="51"/>
    </row>
    <row r="116" spans="2:19" x14ac:dyDescent="0.25">
      <c r="B116" s="51"/>
      <c r="C116" s="51"/>
      <c r="D116" s="51"/>
      <c r="E116" s="51"/>
      <c r="F116" s="51"/>
      <c r="G116" s="51"/>
      <c r="H116" s="51"/>
      <c r="I116" s="51"/>
      <c r="J116" s="51"/>
      <c r="K116" s="51"/>
      <c r="L116" s="51"/>
      <c r="M116" s="51"/>
      <c r="N116" s="51"/>
      <c r="O116" s="51"/>
      <c r="P116" s="51"/>
      <c r="Q116" s="51"/>
      <c r="R116" s="51"/>
    </row>
    <row r="118" spans="2:19" ht="15.75" customHeight="1" x14ac:dyDescent="0.3">
      <c r="B118" s="93" t="s">
        <v>314</v>
      </c>
    </row>
    <row r="119" spans="2:19" ht="15.75" customHeight="1" x14ac:dyDescent="0.3">
      <c r="B119" s="48" t="s">
        <v>56</v>
      </c>
    </row>
    <row r="123" spans="2:19" ht="18" customHeight="1" x14ac:dyDescent="0.25">
      <c r="B123" s="469"/>
      <c r="C123" s="469"/>
      <c r="D123" s="469"/>
      <c r="E123" s="469"/>
      <c r="F123" s="469"/>
      <c r="G123" s="469"/>
      <c r="H123" s="469"/>
      <c r="I123" s="469"/>
      <c r="J123" s="469"/>
      <c r="K123" s="469"/>
      <c r="L123" s="469"/>
      <c r="M123" s="469"/>
      <c r="N123" s="469"/>
      <c r="O123" s="469"/>
      <c r="P123" s="469"/>
      <c r="Q123" s="469"/>
      <c r="R123" s="469"/>
      <c r="S123" s="240"/>
    </row>
    <row r="150" spans="2:18" ht="15.75" customHeight="1" x14ac:dyDescent="0.3">
      <c r="B150" s="93"/>
    </row>
    <row r="151" spans="2:18" ht="15.75" customHeight="1" x14ac:dyDescent="0.3">
      <c r="B151" s="48"/>
    </row>
    <row r="154" spans="2:18" ht="15" customHeight="1" x14ac:dyDescent="0.25">
      <c r="B154" s="494"/>
      <c r="C154" s="494"/>
      <c r="D154" s="494"/>
      <c r="E154" s="494"/>
      <c r="F154" s="494"/>
      <c r="G154" s="494"/>
      <c r="H154" s="494"/>
      <c r="I154" s="494"/>
      <c r="J154" s="494"/>
      <c r="K154" s="494"/>
      <c r="L154" s="494"/>
      <c r="M154" s="494"/>
      <c r="N154" s="494"/>
      <c r="O154" s="494"/>
      <c r="P154" s="494"/>
      <c r="Q154" s="494"/>
      <c r="R154" s="494"/>
    </row>
  </sheetData>
  <sheetProtection selectLockedCells="1" selectUnlockedCells="1"/>
  <mergeCells count="9">
    <mergeCell ref="B91:R91"/>
    <mergeCell ref="B123:R123"/>
    <mergeCell ref="B154:R154"/>
    <mergeCell ref="B3:R3"/>
    <mergeCell ref="B4:R4"/>
    <mergeCell ref="B5:M5"/>
    <mergeCell ref="B7:R7"/>
    <mergeCell ref="B26:R26"/>
    <mergeCell ref="B61:R61"/>
  </mergeCells>
  <conditionalFormatting sqref="H28 E47">
    <cfRule type="cellIs" dxfId="6" priority="3" operator="notEqual">
      <formula>0</formula>
    </cfRule>
  </conditionalFormatting>
  <conditionalFormatting sqref="J28">
    <cfRule type="cellIs" dxfId="5" priority="1" operator="notEqual">
      <formula>0</formula>
    </cfRule>
  </conditionalFormatting>
  <hyperlinks>
    <hyperlink ref="B6" location="Indice!A1" display="Índice"/>
    <hyperlink ref="S6" location="'3.2.3_EROG TIPO PUB SHA'!A1" display="Siguiente"/>
    <hyperlink ref="R6" location="'3.2.1_EROG PUB SHA'!A1" display="Anterior"/>
  </hyperlinks>
  <pageMargins left="0.25" right="0.25" top="0.75" bottom="0.75" header="0.3" footer="0.3"/>
  <pageSetup paperSize="9" scale="93" orientation="portrait" horizontalDpi="4294967293"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showGridLines="0" zoomScale="60" zoomScaleNormal="60" zoomScaleSheetLayoutView="100" workbookViewId="0">
      <pane ySplit="6" topLeftCell="A7" activePane="bottomLeft" state="frozen"/>
      <selection pane="bottomLeft"/>
    </sheetView>
  </sheetViews>
  <sheetFormatPr baseColWidth="10" defaultRowHeight="15" x14ac:dyDescent="0.25"/>
  <cols>
    <col min="1" max="1" width="2.85546875" customWidth="1"/>
    <col min="2" max="2" width="59.5703125" customWidth="1"/>
    <col min="3" max="10" width="19.7109375" customWidth="1"/>
    <col min="11" max="11" width="27.7109375" customWidth="1"/>
    <col min="12" max="12" width="19.7109375" customWidth="1"/>
    <col min="13" max="18" width="11.42578125" customWidth="1"/>
    <col min="19" max="19" width="2.7109375" customWidth="1"/>
    <col min="20" max="20" width="5.5703125" customWidth="1"/>
    <col min="21" max="21" width="14.5703125" customWidth="1"/>
    <col min="22" max="22" width="11.85546875" customWidth="1"/>
    <col min="23" max="25" width="15.7109375" customWidth="1"/>
  </cols>
  <sheetData>
    <row r="1" spans="2:14" ht="69" customHeight="1" x14ac:dyDescent="0.25"/>
    <row r="2" spans="2:14" ht="21" customHeight="1" x14ac:dyDescent="0.25"/>
    <row r="3" spans="2:14" ht="48" customHeight="1" x14ac:dyDescent="0.25">
      <c r="B3" s="471" t="s">
        <v>94</v>
      </c>
      <c r="C3" s="471"/>
      <c r="D3" s="471"/>
      <c r="E3" s="471"/>
      <c r="F3" s="471"/>
      <c r="G3" s="471"/>
      <c r="H3" s="471"/>
      <c r="I3" s="471"/>
      <c r="J3" s="471"/>
      <c r="K3" s="471"/>
      <c r="L3" s="471"/>
    </row>
    <row r="4" spans="2:14" ht="41.25" customHeight="1" x14ac:dyDescent="0.25">
      <c r="B4" s="469" t="s">
        <v>356</v>
      </c>
      <c r="C4" s="469"/>
      <c r="D4" s="469"/>
      <c r="E4" s="469"/>
      <c r="F4" s="469"/>
      <c r="G4" s="469"/>
      <c r="H4" s="469"/>
      <c r="I4" s="469"/>
      <c r="J4" s="469"/>
      <c r="K4" s="469"/>
      <c r="L4" s="469"/>
    </row>
    <row r="5" spans="2:14" ht="1.1499999999999999" customHeight="1" x14ac:dyDescent="0.25">
      <c r="B5" s="468"/>
      <c r="C5" s="468"/>
      <c r="D5" s="468"/>
      <c r="E5" s="468"/>
      <c r="F5" s="468"/>
      <c r="G5" s="172"/>
      <c r="H5" s="172"/>
      <c r="I5" s="172"/>
      <c r="J5" s="172"/>
      <c r="K5" s="172"/>
      <c r="L5" s="31"/>
    </row>
    <row r="6" spans="2:14" ht="23.25" customHeight="1" x14ac:dyDescent="0.25">
      <c r="B6" s="62" t="s">
        <v>38</v>
      </c>
      <c r="C6" s="63"/>
      <c r="D6" s="63"/>
      <c r="E6" s="63"/>
      <c r="F6" s="63"/>
      <c r="G6" s="63"/>
      <c r="H6" s="63"/>
      <c r="I6" s="63"/>
      <c r="K6" s="65" t="s">
        <v>74</v>
      </c>
      <c r="L6" s="65" t="s">
        <v>75</v>
      </c>
    </row>
    <row r="7" spans="2:14" ht="24" customHeight="1" x14ac:dyDescent="0.25">
      <c r="B7" s="470" t="s">
        <v>52</v>
      </c>
      <c r="C7" s="470"/>
      <c r="D7" s="470"/>
      <c r="E7" s="470"/>
      <c r="F7" s="470"/>
      <c r="G7" s="470"/>
      <c r="H7" s="470"/>
      <c r="I7" s="470"/>
      <c r="J7" s="470"/>
      <c r="K7" s="470"/>
      <c r="L7" s="470"/>
      <c r="M7" s="181"/>
      <c r="N7" s="181"/>
    </row>
    <row r="8" spans="2:14" ht="29.25" customHeight="1" x14ac:dyDescent="0.25">
      <c r="B8" s="508" t="s">
        <v>40</v>
      </c>
      <c r="C8" s="477" t="s">
        <v>166</v>
      </c>
      <c r="D8" s="200" t="s">
        <v>70</v>
      </c>
      <c r="E8" s="479" t="s">
        <v>71</v>
      </c>
      <c r="F8" s="480"/>
      <c r="G8" s="477" t="s">
        <v>170</v>
      </c>
      <c r="H8" s="479" t="s">
        <v>72</v>
      </c>
      <c r="I8" s="480"/>
      <c r="J8" s="479" t="s">
        <v>171</v>
      </c>
      <c r="K8" s="480"/>
      <c r="L8" s="477" t="s">
        <v>53</v>
      </c>
      <c r="M8" s="181"/>
      <c r="N8" s="181"/>
    </row>
    <row r="9" spans="2:14" ht="68.45" customHeight="1" x14ac:dyDescent="0.25">
      <c r="B9" s="509"/>
      <c r="C9" s="478" t="s">
        <v>166</v>
      </c>
      <c r="D9" s="134" t="s">
        <v>99</v>
      </c>
      <c r="E9" s="134" t="s">
        <v>165</v>
      </c>
      <c r="F9" s="134" t="s">
        <v>100</v>
      </c>
      <c r="G9" s="478" t="s">
        <v>170</v>
      </c>
      <c r="H9" s="134" t="s">
        <v>172</v>
      </c>
      <c r="I9" s="134" t="s">
        <v>101</v>
      </c>
      <c r="J9" s="134" t="s">
        <v>102</v>
      </c>
      <c r="K9" s="134" t="s">
        <v>173</v>
      </c>
      <c r="L9" s="478" t="s">
        <v>53</v>
      </c>
    </row>
    <row r="10" spans="2:14" ht="27.75" customHeight="1" x14ac:dyDescent="0.25">
      <c r="B10" s="321" t="s">
        <v>404</v>
      </c>
      <c r="C10" s="359">
        <v>2831647</v>
      </c>
      <c r="D10" s="359">
        <v>1042721</v>
      </c>
      <c r="E10" s="359">
        <v>51410</v>
      </c>
      <c r="F10" s="359">
        <v>0</v>
      </c>
      <c r="G10" s="359">
        <v>1651806</v>
      </c>
      <c r="H10" s="359">
        <v>2845</v>
      </c>
      <c r="I10" s="359">
        <v>379617</v>
      </c>
      <c r="J10" s="359">
        <v>790</v>
      </c>
      <c r="K10" s="359">
        <v>0</v>
      </c>
      <c r="L10" s="359">
        <v>5960836</v>
      </c>
    </row>
    <row r="11" spans="2:14" ht="36" customHeight="1" x14ac:dyDescent="0.25">
      <c r="B11" s="358" t="s">
        <v>474</v>
      </c>
      <c r="C11" s="360">
        <v>1095659</v>
      </c>
      <c r="D11" s="360">
        <v>435971</v>
      </c>
      <c r="E11" s="360">
        <v>20334</v>
      </c>
      <c r="F11" s="360">
        <v>0</v>
      </c>
      <c r="G11" s="360">
        <v>451364</v>
      </c>
      <c r="H11" s="360">
        <v>0</v>
      </c>
      <c r="I11" s="360">
        <v>23109</v>
      </c>
      <c r="J11" s="360">
        <v>55</v>
      </c>
      <c r="K11" s="360">
        <v>0</v>
      </c>
      <c r="L11" s="360">
        <v>2026492</v>
      </c>
      <c r="M11" s="213"/>
    </row>
    <row r="12" spans="2:14" ht="27.75" customHeight="1" x14ac:dyDescent="0.25">
      <c r="B12" s="358" t="s">
        <v>296</v>
      </c>
      <c r="C12" s="360">
        <v>3114</v>
      </c>
      <c r="D12" s="360">
        <v>1165</v>
      </c>
      <c r="E12" s="360">
        <v>2</v>
      </c>
      <c r="F12" s="360">
        <v>0</v>
      </c>
      <c r="G12" s="360">
        <v>0</v>
      </c>
      <c r="H12" s="360">
        <v>0</v>
      </c>
      <c r="I12" s="360">
        <v>378</v>
      </c>
      <c r="J12" s="360">
        <v>0</v>
      </c>
      <c r="K12" s="360">
        <v>0</v>
      </c>
      <c r="L12" s="360">
        <v>4659</v>
      </c>
    </row>
    <row r="13" spans="2:14" ht="28.15" customHeight="1" x14ac:dyDescent="0.25">
      <c r="B13" s="358" t="s">
        <v>478</v>
      </c>
      <c r="C13" s="360">
        <v>496635</v>
      </c>
      <c r="D13" s="360">
        <v>339020</v>
      </c>
      <c r="E13" s="360">
        <v>12264</v>
      </c>
      <c r="F13" s="360">
        <v>0</v>
      </c>
      <c r="G13" s="360">
        <v>339371</v>
      </c>
      <c r="H13" s="360">
        <v>0</v>
      </c>
      <c r="I13" s="360">
        <v>8061</v>
      </c>
      <c r="J13" s="360">
        <v>0</v>
      </c>
      <c r="K13" s="360">
        <v>0</v>
      </c>
      <c r="L13" s="360">
        <v>1195351</v>
      </c>
    </row>
    <row r="14" spans="2:14" ht="28.15" customHeight="1" x14ac:dyDescent="0.25">
      <c r="B14" s="358" t="s">
        <v>492</v>
      </c>
      <c r="C14" s="360">
        <v>14502</v>
      </c>
      <c r="D14" s="360">
        <v>6848</v>
      </c>
      <c r="E14" s="360">
        <v>0</v>
      </c>
      <c r="F14" s="360">
        <v>0</v>
      </c>
      <c r="G14" s="360">
        <v>0</v>
      </c>
      <c r="H14" s="360">
        <v>0</v>
      </c>
      <c r="I14" s="360">
        <v>0</v>
      </c>
      <c r="J14" s="360">
        <v>0</v>
      </c>
      <c r="K14" s="360">
        <v>0</v>
      </c>
      <c r="L14" s="360">
        <v>21350</v>
      </c>
    </row>
    <row r="15" spans="2:14" ht="28.15" customHeight="1" x14ac:dyDescent="0.25">
      <c r="B15" s="358" t="s">
        <v>493</v>
      </c>
      <c r="C15" s="360">
        <v>1041858</v>
      </c>
      <c r="D15" s="360">
        <v>221618</v>
      </c>
      <c r="E15" s="360">
        <v>14522</v>
      </c>
      <c r="F15" s="360">
        <v>0</v>
      </c>
      <c r="G15" s="360">
        <v>861071</v>
      </c>
      <c r="H15" s="360">
        <v>14</v>
      </c>
      <c r="I15" s="360">
        <v>90984</v>
      </c>
      <c r="J15" s="360">
        <v>42</v>
      </c>
      <c r="K15" s="360">
        <v>0</v>
      </c>
      <c r="L15" s="360">
        <v>2230109</v>
      </c>
    </row>
    <row r="16" spans="2:14" ht="28.15" customHeight="1" x14ac:dyDescent="0.25">
      <c r="B16" s="358" t="s">
        <v>494</v>
      </c>
      <c r="C16" s="360">
        <v>18950</v>
      </c>
      <c r="D16" s="360">
        <v>3850</v>
      </c>
      <c r="E16" s="360">
        <v>71</v>
      </c>
      <c r="F16" s="360">
        <v>0</v>
      </c>
      <c r="G16" s="360">
        <v>0</v>
      </c>
      <c r="H16" s="360">
        <v>0</v>
      </c>
      <c r="I16" s="360">
        <v>900</v>
      </c>
      <c r="J16" s="360">
        <v>0</v>
      </c>
      <c r="K16" s="360">
        <v>0</v>
      </c>
      <c r="L16" s="360">
        <v>23771</v>
      </c>
    </row>
    <row r="17" spans="2:13" ht="28.15" customHeight="1" x14ac:dyDescent="0.25">
      <c r="B17" s="358" t="s">
        <v>495</v>
      </c>
      <c r="C17" s="360">
        <v>139315</v>
      </c>
      <c r="D17" s="360">
        <v>27037</v>
      </c>
      <c r="E17" s="360">
        <v>3378</v>
      </c>
      <c r="F17" s="360">
        <v>0</v>
      </c>
      <c r="G17" s="360">
        <v>0</v>
      </c>
      <c r="H17" s="360">
        <v>0</v>
      </c>
      <c r="I17" s="360">
        <v>8934</v>
      </c>
      <c r="J17" s="360">
        <v>4</v>
      </c>
      <c r="K17" s="360">
        <v>0</v>
      </c>
      <c r="L17" s="360">
        <v>178668</v>
      </c>
    </row>
    <row r="18" spans="2:13" ht="34.5" customHeight="1" x14ac:dyDescent="0.25">
      <c r="B18" s="358" t="s">
        <v>496</v>
      </c>
      <c r="C18" s="360">
        <v>21614</v>
      </c>
      <c r="D18" s="360">
        <v>7212</v>
      </c>
      <c r="E18" s="360">
        <v>839</v>
      </c>
      <c r="F18" s="360">
        <v>0</v>
      </c>
      <c r="G18" s="360">
        <v>0</v>
      </c>
      <c r="H18" s="360">
        <v>2831</v>
      </c>
      <c r="I18" s="360">
        <v>247251</v>
      </c>
      <c r="J18" s="360">
        <v>689</v>
      </c>
      <c r="K18" s="360">
        <v>0</v>
      </c>
      <c r="L18" s="360">
        <v>280436</v>
      </c>
    </row>
    <row r="19" spans="2:13" x14ac:dyDescent="0.25">
      <c r="B19" s="124"/>
      <c r="C19" s="96"/>
      <c r="D19" s="96"/>
      <c r="E19" s="96"/>
      <c r="F19" s="96"/>
      <c r="G19" s="96"/>
      <c r="H19" s="96"/>
      <c r="I19" s="96"/>
      <c r="J19" s="96"/>
      <c r="K19" s="96"/>
      <c r="L19" s="96"/>
    </row>
    <row r="20" spans="2:13" ht="15.75" customHeight="1" x14ac:dyDescent="0.3">
      <c r="B20" s="93" t="s">
        <v>314</v>
      </c>
      <c r="C20" s="180"/>
      <c r="D20" s="180"/>
      <c r="E20" s="180"/>
      <c r="F20" s="180"/>
      <c r="G20" s="180"/>
      <c r="H20" s="180"/>
      <c r="I20" s="180"/>
      <c r="J20" s="180"/>
      <c r="K20" s="180"/>
    </row>
    <row r="21" spans="2:13" ht="28.15" customHeight="1" x14ac:dyDescent="0.3">
      <c r="B21" s="209"/>
      <c r="C21" s="209"/>
      <c r="D21" s="209"/>
      <c r="E21" s="209"/>
      <c r="F21" s="209"/>
      <c r="G21" s="180"/>
      <c r="H21" s="180"/>
      <c r="I21" s="180"/>
      <c r="J21" s="180"/>
      <c r="K21" s="180"/>
    </row>
    <row r="22" spans="2:13" ht="28.15" customHeight="1" x14ac:dyDescent="0.25">
      <c r="B22" s="469" t="s">
        <v>389</v>
      </c>
      <c r="C22" s="469"/>
      <c r="D22" s="469"/>
      <c r="E22" s="469"/>
      <c r="F22" s="469"/>
      <c r="G22" s="469"/>
      <c r="H22" s="469"/>
      <c r="I22" s="469"/>
      <c r="J22" s="469"/>
      <c r="K22" s="469"/>
      <c r="L22" s="469"/>
      <c r="M22" s="469"/>
    </row>
    <row r="23" spans="2:13" ht="28.15" customHeight="1" x14ac:dyDescent="0.3">
      <c r="B23" s="299"/>
      <c r="C23" s="299"/>
      <c r="D23" s="80"/>
      <c r="E23" s="80"/>
      <c r="F23" s="80"/>
      <c r="G23" s="80"/>
      <c r="H23" s="80"/>
      <c r="I23" s="80"/>
      <c r="J23" s="80"/>
      <c r="K23" s="302"/>
      <c r="L23" s="302"/>
      <c r="M23" s="302"/>
    </row>
    <row r="24" spans="2:13" ht="28.15" customHeight="1" x14ac:dyDescent="0.3">
      <c r="B24" s="376"/>
      <c r="C24" s="354"/>
      <c r="D24" s="356" t="s">
        <v>68</v>
      </c>
      <c r="E24" s="356" t="s">
        <v>70</v>
      </c>
      <c r="F24" s="356" t="s">
        <v>69</v>
      </c>
      <c r="G24" s="356" t="s">
        <v>189</v>
      </c>
      <c r="H24" s="356" t="s">
        <v>72</v>
      </c>
      <c r="I24" s="356" t="s">
        <v>171</v>
      </c>
      <c r="J24" s="356" t="s">
        <v>53</v>
      </c>
      <c r="K24" s="357"/>
      <c r="L24" s="300"/>
      <c r="M24" s="300"/>
    </row>
    <row r="25" spans="2:13" ht="28.15" customHeight="1" x14ac:dyDescent="0.3">
      <c r="B25" s="45"/>
      <c r="C25" s="302" t="s">
        <v>53</v>
      </c>
      <c r="D25" s="310">
        <f>C10+'3.2.4_EROG TIPO PRIV SHA'!C10</f>
        <v>4070892</v>
      </c>
      <c r="E25" s="310">
        <f>D10+'3.2.4_EROG TIPO PRIV SHA'!D10</f>
        <v>2536374</v>
      </c>
      <c r="F25" s="310">
        <f>E10+F10+'3.2.4_EROG TIPO PRIV SHA'!E10+'3.2.4_EROG TIPO PRIV SHA'!F10</f>
        <v>275939</v>
      </c>
      <c r="G25" s="310">
        <f>G10+'3.2.4_EROG TIPO PRIV SHA'!G10</f>
        <v>1651806</v>
      </c>
      <c r="H25" s="310">
        <f>H10+I10+'3.2.4_EROG TIPO PRIV SHA'!H10+'3.2.4_EROG TIPO PRIV SHA'!I10</f>
        <v>416825</v>
      </c>
      <c r="I25" s="310">
        <f>+J10+K10+'3.2.4_EROG TIPO PRIV SHA'!J10+'3.2.4_EROG TIPO PRIV SHA'!K10</f>
        <v>68093</v>
      </c>
      <c r="J25" s="310">
        <f>+D25+E25+F25+H25+I25+G25</f>
        <v>9019929</v>
      </c>
      <c r="K25" s="300">
        <f>J25-'3.2.4_EROG TIPO PRIV SHA'!J30</f>
        <v>0</v>
      </c>
      <c r="L25" s="301"/>
      <c r="M25" s="301"/>
    </row>
    <row r="26" spans="2:13" ht="28.15" customHeight="1" x14ac:dyDescent="0.3">
      <c r="B26" s="183"/>
      <c r="C26" s="354"/>
      <c r="D26" s="353">
        <f t="shared" ref="D26:I26" si="0">+D25/$J$25</f>
        <v>0.45132195608191594</v>
      </c>
      <c r="E26" s="353">
        <f t="shared" si="0"/>
        <v>0.28119667017334615</v>
      </c>
      <c r="F26" s="353">
        <f t="shared" si="0"/>
        <v>3.0592147676550448E-2</v>
      </c>
      <c r="G26" s="353">
        <f t="shared" si="0"/>
        <v>0.1831284924748299</v>
      </c>
      <c r="H26" s="353">
        <f t="shared" si="0"/>
        <v>4.6211561088784624E-2</v>
      </c>
      <c r="I26" s="353">
        <f t="shared" si="0"/>
        <v>7.5491725045729293E-3</v>
      </c>
      <c r="J26" s="353">
        <f>+D26+E26+F26+H26+I26+G26</f>
        <v>1</v>
      </c>
      <c r="K26" s="182"/>
      <c r="L26" s="182"/>
      <c r="M26" s="51"/>
    </row>
    <row r="27" spans="2:13" ht="28.15" customHeight="1" x14ac:dyDescent="0.3">
      <c r="B27" s="183"/>
      <c r="C27" s="299"/>
      <c r="D27" s="299"/>
      <c r="E27" s="299"/>
      <c r="F27" s="299"/>
      <c r="G27" s="299"/>
      <c r="H27" s="182"/>
      <c r="I27" s="182"/>
      <c r="J27" s="363"/>
      <c r="K27" s="182"/>
      <c r="L27" s="182"/>
      <c r="M27" s="51"/>
    </row>
    <row r="28" spans="2:13" ht="28.15" customHeight="1" x14ac:dyDescent="0.3">
      <c r="B28" s="183"/>
      <c r="C28" s="183"/>
      <c r="D28" s="183"/>
      <c r="E28" s="183"/>
      <c r="F28" s="183"/>
      <c r="G28" s="183"/>
      <c r="H28" s="184"/>
      <c r="I28" s="184"/>
      <c r="J28" s="362"/>
      <c r="K28" s="182"/>
      <c r="L28" s="182"/>
      <c r="M28" s="51"/>
    </row>
    <row r="29" spans="2:13" ht="28.15" customHeight="1" x14ac:dyDescent="0.3">
      <c r="B29" s="183"/>
      <c r="C29" s="45"/>
      <c r="D29" s="45"/>
      <c r="E29" s="45"/>
      <c r="F29" s="45"/>
      <c r="G29" s="45"/>
      <c r="H29" s="45"/>
      <c r="I29" s="45"/>
      <c r="J29" s="362"/>
      <c r="K29" s="182"/>
      <c r="L29" s="182"/>
      <c r="M29" s="51"/>
    </row>
    <row r="30" spans="2:13" ht="28.15" customHeight="1" x14ac:dyDescent="0.3">
      <c r="B30" s="183"/>
      <c r="C30" s="36"/>
      <c r="D30" s="36"/>
      <c r="E30" s="36"/>
      <c r="F30" s="36"/>
      <c r="G30" s="36"/>
      <c r="H30" s="36"/>
      <c r="I30" s="36"/>
      <c r="J30" s="362"/>
      <c r="K30" s="182"/>
      <c r="L30" s="182"/>
      <c r="M30" s="51"/>
    </row>
    <row r="31" spans="2:13" ht="32.25" customHeight="1" x14ac:dyDescent="0.3">
      <c r="B31" s="299"/>
      <c r="C31" s="17"/>
      <c r="D31" s="17"/>
      <c r="E31" s="17"/>
      <c r="F31" s="17"/>
      <c r="G31" s="17"/>
      <c r="H31" s="17"/>
      <c r="I31" s="17"/>
      <c r="J31" s="362"/>
      <c r="K31" s="182"/>
      <c r="L31" s="182"/>
      <c r="M31" s="51"/>
    </row>
    <row r="32" spans="2:13" ht="28.15" customHeight="1" x14ac:dyDescent="0.3">
      <c r="B32" s="299"/>
      <c r="C32" s="361"/>
      <c r="D32" s="361"/>
      <c r="E32" s="361"/>
      <c r="F32" s="361"/>
      <c r="G32" s="361"/>
      <c r="H32" s="362"/>
      <c r="I32" s="362"/>
      <c r="J32" s="362"/>
      <c r="K32" s="182"/>
      <c r="L32" s="182"/>
      <c r="M32" s="51"/>
    </row>
    <row r="33" spans="1:15" ht="18.600000000000001" customHeight="1" x14ac:dyDescent="0.3">
      <c r="B33" s="299"/>
      <c r="C33" s="299"/>
      <c r="D33" s="299"/>
      <c r="E33" s="299"/>
      <c r="F33" s="299"/>
      <c r="G33" s="299"/>
      <c r="H33" s="182"/>
      <c r="I33" s="182"/>
      <c r="J33" s="182"/>
      <c r="K33" s="182"/>
      <c r="L33" s="182"/>
      <c r="M33" s="51"/>
    </row>
    <row r="34" spans="1:15" ht="24" customHeight="1" x14ac:dyDescent="0.3">
      <c r="B34" s="299"/>
      <c r="C34" s="299"/>
      <c r="D34" s="299"/>
      <c r="E34" s="299"/>
      <c r="F34" s="299"/>
      <c r="G34" s="299"/>
      <c r="H34" s="182"/>
      <c r="I34" s="182"/>
      <c r="J34" s="182"/>
      <c r="K34" s="182"/>
      <c r="L34" s="182"/>
      <c r="M34" s="51"/>
    </row>
    <row r="35" spans="1:15" ht="30" customHeight="1" x14ac:dyDescent="0.3">
      <c r="B35" s="299"/>
      <c r="C35" s="299"/>
      <c r="D35" s="299"/>
      <c r="E35" s="299"/>
      <c r="F35" s="299"/>
      <c r="G35" s="299"/>
      <c r="H35" s="182"/>
      <c r="I35" s="182"/>
      <c r="J35" s="182"/>
      <c r="K35" s="182"/>
      <c r="L35" s="182"/>
      <c r="M35" s="51"/>
    </row>
    <row r="36" spans="1:15" ht="30" customHeight="1" x14ac:dyDescent="0.3">
      <c r="A36" s="36"/>
      <c r="B36" s="299"/>
      <c r="C36" s="299"/>
      <c r="D36" s="299"/>
      <c r="E36" s="299"/>
      <c r="F36" s="299"/>
      <c r="G36" s="299"/>
      <c r="H36" s="182"/>
      <c r="I36" s="182"/>
      <c r="J36" s="182"/>
      <c r="K36" s="182"/>
      <c r="L36" s="182"/>
      <c r="M36" s="51"/>
      <c r="N36" s="206"/>
      <c r="O36" s="206"/>
    </row>
    <row r="37" spans="1:15" ht="30" customHeight="1" x14ac:dyDescent="0.3">
      <c r="A37" s="36"/>
      <c r="B37" s="469" t="s">
        <v>392</v>
      </c>
      <c r="C37" s="469"/>
      <c r="D37" s="469"/>
      <c r="E37" s="469"/>
      <c r="F37" s="469"/>
      <c r="G37" s="469"/>
      <c r="H37" s="469"/>
      <c r="I37" s="469"/>
      <c r="J37" s="469"/>
      <c r="K37" s="469"/>
      <c r="L37" s="469"/>
      <c r="M37" s="469"/>
      <c r="N37" s="207"/>
      <c r="O37" s="207"/>
    </row>
    <row r="38" spans="1:15" ht="30" customHeight="1" x14ac:dyDescent="0.3">
      <c r="A38" s="36"/>
      <c r="B38" s="299"/>
      <c r="C38" s="299"/>
      <c r="D38" s="299"/>
      <c r="E38" s="299"/>
      <c r="F38" s="299"/>
      <c r="G38" s="299"/>
      <c r="H38" s="182"/>
      <c r="I38" s="182"/>
      <c r="J38" s="182"/>
      <c r="K38" s="182"/>
      <c r="L38" s="182"/>
      <c r="M38" s="51"/>
    </row>
    <row r="39" spans="1:15" ht="30" customHeight="1" x14ac:dyDescent="0.3">
      <c r="A39" s="36"/>
      <c r="B39" s="365"/>
      <c r="C39" s="371"/>
      <c r="D39" s="372" t="s">
        <v>68</v>
      </c>
      <c r="E39" s="372" t="s">
        <v>70</v>
      </c>
      <c r="F39" s="372" t="s">
        <v>69</v>
      </c>
      <c r="G39" s="372" t="s">
        <v>170</v>
      </c>
      <c r="H39" s="372" t="s">
        <v>72</v>
      </c>
      <c r="I39" s="372" t="s">
        <v>171</v>
      </c>
      <c r="J39" s="372" t="s">
        <v>53</v>
      </c>
      <c r="K39" s="366"/>
      <c r="L39" s="51"/>
      <c r="M39" s="51"/>
    </row>
    <row r="40" spans="1:15" ht="30" customHeight="1" x14ac:dyDescent="0.3">
      <c r="B40" s="364"/>
      <c r="C40" s="373"/>
      <c r="D40" s="374">
        <f>C10</f>
        <v>2831647</v>
      </c>
      <c r="E40" s="374">
        <f>D10</f>
        <v>1042721</v>
      </c>
      <c r="F40" s="374">
        <f>+F10+E10</f>
        <v>51410</v>
      </c>
      <c r="G40" s="374">
        <f>+G10</f>
        <v>1651806</v>
      </c>
      <c r="H40" s="374">
        <f>+H10+I10</f>
        <v>382462</v>
      </c>
      <c r="I40" s="374">
        <f>+K10+J10</f>
        <v>790</v>
      </c>
      <c r="J40" s="374">
        <f>+D40+E40+F40+H40+I40+G40</f>
        <v>5960836</v>
      </c>
      <c r="K40" s="367">
        <f>J40-L10</f>
        <v>0</v>
      </c>
      <c r="L40" s="51"/>
      <c r="M40" s="51"/>
    </row>
    <row r="41" spans="1:15" ht="30" customHeight="1" x14ac:dyDescent="0.3">
      <c r="B41" s="365"/>
      <c r="C41" s="371" t="s">
        <v>58</v>
      </c>
      <c r="D41" s="375">
        <f t="shared" ref="D41:I41" si="1">+D40/$J$40</f>
        <v>0.47504192364963571</v>
      </c>
      <c r="E41" s="375">
        <f t="shared" si="1"/>
        <v>0.17492865094761875</v>
      </c>
      <c r="F41" s="375">
        <f t="shared" si="1"/>
        <v>8.624629162755023E-3</v>
      </c>
      <c r="G41" s="375">
        <f t="shared" si="1"/>
        <v>0.27710978795591762</v>
      </c>
      <c r="H41" s="375">
        <f t="shared" si="1"/>
        <v>6.4162476538525803E-2</v>
      </c>
      <c r="I41" s="375">
        <f t="shared" si="1"/>
        <v>1.325317455471011E-4</v>
      </c>
      <c r="J41" s="375">
        <f>+D41+E41+F41+H41+I41+G41</f>
        <v>1</v>
      </c>
      <c r="K41" s="368"/>
      <c r="L41" s="51"/>
      <c r="M41" s="51"/>
    </row>
    <row r="42" spans="1:15" ht="30" customHeight="1" x14ac:dyDescent="0.3">
      <c r="B42" s="369"/>
      <c r="C42" s="369"/>
      <c r="D42" s="370"/>
      <c r="E42" s="370"/>
      <c r="F42" s="370"/>
      <c r="G42" s="370"/>
      <c r="H42" s="370"/>
      <c r="I42" s="370"/>
      <c r="J42" s="370"/>
      <c r="K42" s="370"/>
      <c r="L42" s="51"/>
      <c r="M42" s="51"/>
    </row>
    <row r="43" spans="1:15" ht="30" customHeight="1" x14ac:dyDescent="0.3">
      <c r="B43" s="365"/>
      <c r="C43" s="365"/>
      <c r="D43" s="370"/>
      <c r="E43" s="370"/>
      <c r="F43" s="370"/>
      <c r="G43" s="370"/>
      <c r="H43" s="370"/>
      <c r="I43" s="370"/>
      <c r="J43" s="368"/>
      <c r="K43" s="368"/>
      <c r="L43" s="51"/>
      <c r="M43" s="51"/>
    </row>
    <row r="44" spans="1:15" ht="30" customHeight="1" x14ac:dyDescent="0.3">
      <c r="B44" s="354"/>
      <c r="C44" s="354"/>
      <c r="D44" s="309"/>
      <c r="E44" s="309"/>
      <c r="F44" s="309"/>
      <c r="G44" s="309"/>
      <c r="H44" s="309"/>
      <c r="I44" s="309"/>
      <c r="J44" s="355"/>
      <c r="K44" s="182"/>
      <c r="L44" s="51"/>
      <c r="M44" s="51"/>
    </row>
    <row r="45" spans="1:15" ht="30" customHeight="1" x14ac:dyDescent="0.3">
      <c r="B45" s="354"/>
      <c r="C45" s="354"/>
      <c r="D45" s="309"/>
      <c r="E45" s="309"/>
      <c r="F45" s="309"/>
      <c r="G45" s="309"/>
      <c r="H45" s="309"/>
      <c r="I45" s="309"/>
      <c r="J45" s="355"/>
      <c r="K45" s="182"/>
      <c r="L45" s="51"/>
      <c r="M45" s="51"/>
    </row>
    <row r="46" spans="1:15" ht="30" customHeight="1" x14ac:dyDescent="0.3">
      <c r="B46" s="232"/>
      <c r="C46" s="232"/>
      <c r="D46" s="232"/>
      <c r="E46" s="232"/>
      <c r="F46" s="232"/>
      <c r="G46" s="232"/>
      <c r="H46" s="232"/>
      <c r="I46" s="232"/>
      <c r="J46" s="182"/>
      <c r="K46" s="182"/>
      <c r="L46" s="182"/>
      <c r="M46" s="51"/>
    </row>
    <row r="47" spans="1:15" ht="30" customHeight="1" x14ac:dyDescent="0.3">
      <c r="B47" s="232"/>
      <c r="C47" s="232"/>
      <c r="D47" s="232"/>
      <c r="E47" s="232"/>
      <c r="F47" s="232"/>
      <c r="G47" s="232"/>
      <c r="H47" s="232"/>
      <c r="I47" s="232"/>
      <c r="J47" s="182"/>
      <c r="K47" s="182"/>
      <c r="L47" s="182"/>
      <c r="M47" s="51"/>
    </row>
    <row r="48" spans="1:15" ht="30" customHeight="1" x14ac:dyDescent="0.3">
      <c r="B48" s="299"/>
      <c r="C48" s="299"/>
      <c r="D48" s="299"/>
      <c r="E48" s="299"/>
      <c r="F48" s="299"/>
      <c r="G48" s="299"/>
      <c r="H48" s="182"/>
      <c r="I48" s="182"/>
      <c r="J48" s="182"/>
      <c r="K48" s="182"/>
      <c r="L48" s="182"/>
      <c r="M48" s="51"/>
    </row>
    <row r="49" spans="2:18" ht="30" customHeight="1" x14ac:dyDescent="0.3">
      <c r="B49" s="299"/>
      <c r="C49" s="299"/>
      <c r="D49" s="299"/>
      <c r="E49" s="299"/>
      <c r="F49" s="299"/>
      <c r="G49" s="299"/>
      <c r="H49" s="182"/>
      <c r="I49" s="182"/>
      <c r="J49" s="182"/>
      <c r="K49" s="182"/>
      <c r="L49" s="182"/>
      <c r="M49" s="51"/>
    </row>
    <row r="50" spans="2:18" ht="15.75" customHeight="1" x14ac:dyDescent="0.3">
      <c r="B50" s="212" t="s">
        <v>329</v>
      </c>
      <c r="C50" s="208"/>
    </row>
    <row r="51" spans="2:18" ht="15.75" customHeight="1" x14ac:dyDescent="0.3">
      <c r="B51" s="208" t="s">
        <v>73</v>
      </c>
      <c r="C51" s="208"/>
    </row>
    <row r="52" spans="2:18" ht="30" customHeight="1" x14ac:dyDescent="0.25"/>
    <row r="53" spans="2:18" ht="15" customHeight="1" x14ac:dyDescent="0.25">
      <c r="B53" s="494"/>
      <c r="C53" s="494"/>
      <c r="D53" s="494"/>
      <c r="E53" s="494"/>
      <c r="F53" s="494"/>
      <c r="G53" s="494"/>
      <c r="H53" s="494"/>
      <c r="I53" s="494"/>
      <c r="J53" s="494"/>
      <c r="K53" s="494"/>
      <c r="L53" s="494"/>
      <c r="M53" s="255"/>
      <c r="N53" s="255"/>
      <c r="O53" s="255"/>
      <c r="P53" s="255"/>
      <c r="Q53" s="255"/>
      <c r="R53" s="255"/>
    </row>
    <row r="54" spans="2:18" ht="30" customHeight="1" x14ac:dyDescent="0.25"/>
    <row r="55" spans="2:18" ht="30" customHeight="1" x14ac:dyDescent="0.25"/>
    <row r="56" spans="2:18" ht="30" customHeight="1" x14ac:dyDescent="0.25"/>
    <row r="57" spans="2:18" ht="30" customHeight="1" x14ac:dyDescent="0.25"/>
    <row r="58" spans="2:18" ht="30" customHeight="1" x14ac:dyDescent="0.25"/>
    <row r="59" spans="2:18" ht="30" customHeight="1" x14ac:dyDescent="0.25"/>
    <row r="60" spans="2:18" ht="30" customHeight="1" x14ac:dyDescent="0.25"/>
    <row r="61" spans="2:18" ht="30" customHeight="1" x14ac:dyDescent="0.25"/>
    <row r="62" spans="2:18" ht="30" customHeight="1" x14ac:dyDescent="0.25"/>
  </sheetData>
  <sheetProtection selectLockedCells="1" selectUnlockedCells="1"/>
  <mergeCells count="14">
    <mergeCell ref="B53:L53"/>
    <mergeCell ref="B3:L3"/>
    <mergeCell ref="B4:L4"/>
    <mergeCell ref="B5:F5"/>
    <mergeCell ref="B7:L7"/>
    <mergeCell ref="B22:M22"/>
    <mergeCell ref="B37:M37"/>
    <mergeCell ref="B8:B9"/>
    <mergeCell ref="C8:C9"/>
    <mergeCell ref="E8:F8"/>
    <mergeCell ref="G8:G9"/>
    <mergeCell ref="H8:I8"/>
    <mergeCell ref="J8:K8"/>
    <mergeCell ref="L8:L9"/>
  </mergeCells>
  <conditionalFormatting sqref="J42:K42">
    <cfRule type="cellIs" dxfId="4" priority="2" operator="notEqual">
      <formula>0</formula>
    </cfRule>
  </conditionalFormatting>
  <conditionalFormatting sqref="K40">
    <cfRule type="cellIs" dxfId="3" priority="1" operator="notEqual">
      <formula>0</formula>
    </cfRule>
  </conditionalFormatting>
  <hyperlinks>
    <hyperlink ref="B6" location="Indice!A1" display="Índice"/>
    <hyperlink ref="L6" location="'3.2.4_EROG TIPO PRIV SHA'!A1" display="Siguiente"/>
    <hyperlink ref="K6" location="'3.2.2_EROG PRIV SHA'!A1" display="Anterior"/>
  </hyperlinks>
  <pageMargins left="0.25" right="0.25" top="0.75" bottom="0.75" header="0.3" footer="0.3"/>
  <pageSetup paperSize="9" scale="93" orientation="portrait" horizontalDpi="4294967293"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7"/>
  <sheetViews>
    <sheetView showGridLines="0" zoomScale="60" zoomScaleNormal="60" zoomScaleSheetLayoutView="100" workbookViewId="0">
      <pane ySplit="6" topLeftCell="A7" activePane="bottomLeft" state="frozen"/>
      <selection pane="bottomLeft"/>
    </sheetView>
  </sheetViews>
  <sheetFormatPr baseColWidth="10" defaultRowHeight="15" x14ac:dyDescent="0.25"/>
  <cols>
    <col min="1" max="1" width="2.85546875" customWidth="1"/>
    <col min="2" max="2" width="59.5703125" customWidth="1"/>
    <col min="3" max="10" width="19.5703125" customWidth="1"/>
    <col min="11" max="11" width="28.85546875" customWidth="1"/>
    <col min="12" max="12" width="19.5703125" customWidth="1"/>
    <col min="13" max="18" width="11.42578125" customWidth="1"/>
    <col min="19" max="19" width="2.7109375" customWidth="1"/>
    <col min="20" max="20" width="5.5703125" customWidth="1"/>
    <col min="21" max="21" width="14.5703125" customWidth="1"/>
    <col min="22" max="22" width="11.85546875" customWidth="1"/>
    <col min="23" max="25" width="15.7109375" customWidth="1"/>
  </cols>
  <sheetData>
    <row r="1" spans="2:27" ht="69" customHeight="1" x14ac:dyDescent="0.25"/>
    <row r="2" spans="2:27" ht="21" customHeight="1" x14ac:dyDescent="0.25"/>
    <row r="3" spans="2:27" ht="48" customHeight="1" x14ac:dyDescent="0.25">
      <c r="B3" s="471" t="s">
        <v>106</v>
      </c>
      <c r="C3" s="471"/>
      <c r="D3" s="471"/>
      <c r="E3" s="471"/>
      <c r="F3" s="471"/>
      <c r="G3" s="471"/>
      <c r="H3" s="471"/>
      <c r="I3" s="471"/>
      <c r="J3" s="471"/>
      <c r="K3" s="471"/>
      <c r="L3" s="471"/>
    </row>
    <row r="4" spans="2:27" ht="41.25" customHeight="1" x14ac:dyDescent="0.25">
      <c r="B4" s="469" t="s">
        <v>357</v>
      </c>
      <c r="C4" s="469"/>
      <c r="D4" s="469"/>
      <c r="E4" s="469"/>
      <c r="F4" s="469"/>
      <c r="G4" s="469"/>
      <c r="H4" s="469"/>
      <c r="I4" s="469"/>
      <c r="J4" s="469"/>
      <c r="K4" s="469"/>
      <c r="L4" s="469"/>
      <c r="M4" s="60"/>
      <c r="N4" s="60"/>
      <c r="O4" s="60"/>
      <c r="P4" s="60"/>
      <c r="Q4" s="60"/>
      <c r="R4" s="60"/>
      <c r="S4" s="60"/>
      <c r="T4" s="60"/>
      <c r="U4" s="60"/>
      <c r="V4" s="60"/>
      <c r="W4" s="60"/>
      <c r="X4" s="60"/>
      <c r="Y4" s="60"/>
      <c r="Z4" s="60"/>
      <c r="AA4" s="60"/>
    </row>
    <row r="5" spans="2:27" ht="1.1499999999999999" customHeight="1" x14ac:dyDescent="0.25">
      <c r="B5" s="468"/>
      <c r="C5" s="468"/>
      <c r="D5" s="468"/>
      <c r="E5" s="468"/>
      <c r="F5" s="468"/>
      <c r="G5" s="172"/>
      <c r="H5" s="172"/>
      <c r="I5" s="172"/>
      <c r="J5" s="172"/>
      <c r="K5" s="172"/>
      <c r="L5" s="31"/>
      <c r="M5" s="60"/>
      <c r="N5" s="60"/>
      <c r="O5" s="60"/>
      <c r="P5" s="60"/>
      <c r="Q5" s="60"/>
      <c r="R5" s="60"/>
      <c r="S5" s="60"/>
      <c r="T5" s="60"/>
      <c r="U5" s="60"/>
      <c r="V5" s="60"/>
      <c r="W5" s="60"/>
      <c r="X5" s="60"/>
      <c r="Y5" s="60"/>
      <c r="Z5" s="60"/>
      <c r="AA5" s="60"/>
    </row>
    <row r="6" spans="2:27" ht="23.25" customHeight="1" x14ac:dyDescent="0.25">
      <c r="B6" s="62" t="s">
        <v>38</v>
      </c>
      <c r="C6" s="381"/>
      <c r="D6" s="381"/>
      <c r="E6" s="381"/>
      <c r="F6" s="381"/>
      <c r="G6" s="381"/>
      <c r="H6" s="381"/>
      <c r="I6" s="381"/>
      <c r="K6" s="289" t="s">
        <v>74</v>
      </c>
      <c r="L6" s="289" t="s">
        <v>75</v>
      </c>
    </row>
    <row r="7" spans="2:27" ht="24" customHeight="1" x14ac:dyDescent="0.25">
      <c r="B7" s="470" t="s">
        <v>52</v>
      </c>
      <c r="C7" s="470"/>
      <c r="D7" s="470"/>
      <c r="E7" s="470"/>
      <c r="F7" s="470"/>
      <c r="G7" s="470"/>
      <c r="H7" s="470"/>
      <c r="I7" s="470"/>
      <c r="J7" s="470"/>
      <c r="K7" s="470"/>
      <c r="L7" s="470"/>
      <c r="M7" s="181"/>
      <c r="N7" s="181"/>
    </row>
    <row r="8" spans="2:27" ht="27.75" customHeight="1" x14ac:dyDescent="0.25">
      <c r="B8" s="508" t="s">
        <v>40</v>
      </c>
      <c r="C8" s="477" t="s">
        <v>166</v>
      </c>
      <c r="D8" s="200" t="s">
        <v>70</v>
      </c>
      <c r="E8" s="479" t="s">
        <v>71</v>
      </c>
      <c r="F8" s="480"/>
      <c r="G8" s="477" t="s">
        <v>170</v>
      </c>
      <c r="H8" s="479" t="s">
        <v>72</v>
      </c>
      <c r="I8" s="480"/>
      <c r="J8" s="479" t="s">
        <v>171</v>
      </c>
      <c r="K8" s="480"/>
      <c r="L8" s="477" t="s">
        <v>53</v>
      </c>
      <c r="M8" s="181"/>
      <c r="N8" s="181"/>
    </row>
    <row r="9" spans="2:27" ht="68.45" customHeight="1" x14ac:dyDescent="0.25">
      <c r="B9" s="509"/>
      <c r="C9" s="478" t="s">
        <v>166</v>
      </c>
      <c r="D9" s="134" t="s">
        <v>99</v>
      </c>
      <c r="E9" s="134" t="s">
        <v>165</v>
      </c>
      <c r="F9" s="134" t="s">
        <v>100</v>
      </c>
      <c r="G9" s="478" t="s">
        <v>170</v>
      </c>
      <c r="H9" s="134" t="s">
        <v>172</v>
      </c>
      <c r="I9" s="134" t="s">
        <v>101</v>
      </c>
      <c r="J9" s="134" t="s">
        <v>102</v>
      </c>
      <c r="K9" s="134" t="s">
        <v>173</v>
      </c>
      <c r="L9" s="478" t="s">
        <v>53</v>
      </c>
    </row>
    <row r="10" spans="2:27" ht="33" customHeight="1" x14ac:dyDescent="0.25">
      <c r="B10" s="321" t="s">
        <v>484</v>
      </c>
      <c r="C10" s="322">
        <v>1239245</v>
      </c>
      <c r="D10" s="322">
        <v>1493653</v>
      </c>
      <c r="E10" s="322">
        <v>205581</v>
      </c>
      <c r="F10" s="322">
        <v>18948</v>
      </c>
      <c r="G10" s="322">
        <v>0</v>
      </c>
      <c r="H10" s="322">
        <v>0</v>
      </c>
      <c r="I10" s="322">
        <v>34363</v>
      </c>
      <c r="J10" s="322">
        <v>67303</v>
      </c>
      <c r="K10" s="322">
        <v>0</v>
      </c>
      <c r="L10" s="322">
        <v>3059093</v>
      </c>
    </row>
    <row r="11" spans="2:27" ht="33" customHeight="1" x14ac:dyDescent="0.25">
      <c r="B11" s="347" t="s">
        <v>474</v>
      </c>
      <c r="C11" s="345">
        <v>193992</v>
      </c>
      <c r="D11" s="345">
        <v>282042</v>
      </c>
      <c r="E11" s="345">
        <v>19555</v>
      </c>
      <c r="F11" s="345">
        <v>2532</v>
      </c>
      <c r="G11" s="345">
        <v>0</v>
      </c>
      <c r="H11" s="345">
        <v>0</v>
      </c>
      <c r="I11" s="345">
        <v>1986</v>
      </c>
      <c r="J11" s="345">
        <v>9943</v>
      </c>
      <c r="K11" s="345">
        <v>0</v>
      </c>
      <c r="L11" s="345">
        <v>510050</v>
      </c>
    </row>
    <row r="12" spans="2:27" ht="33" customHeight="1" x14ac:dyDescent="0.25">
      <c r="B12" s="347" t="s">
        <v>296</v>
      </c>
      <c r="C12" s="345">
        <v>9093</v>
      </c>
      <c r="D12" s="345">
        <v>2866</v>
      </c>
      <c r="E12" s="345">
        <v>783</v>
      </c>
      <c r="F12" s="345">
        <v>0</v>
      </c>
      <c r="G12" s="345">
        <v>0</v>
      </c>
      <c r="H12" s="345">
        <v>0</v>
      </c>
      <c r="I12" s="345">
        <v>123</v>
      </c>
      <c r="J12" s="345">
        <v>222</v>
      </c>
      <c r="K12" s="345">
        <v>0</v>
      </c>
      <c r="L12" s="345">
        <v>13087</v>
      </c>
    </row>
    <row r="13" spans="2:27" ht="33" customHeight="1" x14ac:dyDescent="0.25">
      <c r="B13" s="347" t="s">
        <v>478</v>
      </c>
      <c r="C13" s="345">
        <v>355107</v>
      </c>
      <c r="D13" s="345">
        <v>451594</v>
      </c>
      <c r="E13" s="345">
        <v>94315</v>
      </c>
      <c r="F13" s="345">
        <v>4696</v>
      </c>
      <c r="G13" s="345">
        <v>0</v>
      </c>
      <c r="H13" s="345">
        <v>0</v>
      </c>
      <c r="I13" s="345">
        <v>29485</v>
      </c>
      <c r="J13" s="345">
        <v>16786</v>
      </c>
      <c r="K13" s="345">
        <v>0</v>
      </c>
      <c r="L13" s="345">
        <v>951983</v>
      </c>
    </row>
    <row r="14" spans="2:27" ht="33" customHeight="1" x14ac:dyDescent="0.25">
      <c r="B14" s="347" t="s">
        <v>491</v>
      </c>
      <c r="C14" s="345">
        <v>16394</v>
      </c>
      <c r="D14" s="345">
        <v>11658</v>
      </c>
      <c r="E14" s="345">
        <v>2915</v>
      </c>
      <c r="F14" s="345">
        <v>97</v>
      </c>
      <c r="G14" s="345">
        <v>0</v>
      </c>
      <c r="H14" s="345">
        <v>0</v>
      </c>
      <c r="I14" s="345">
        <v>64</v>
      </c>
      <c r="J14" s="345">
        <v>563</v>
      </c>
      <c r="K14" s="345">
        <v>0</v>
      </c>
      <c r="L14" s="345">
        <v>31691</v>
      </c>
    </row>
    <row r="15" spans="2:27" ht="33" customHeight="1" x14ac:dyDescent="0.25">
      <c r="B15" s="347" t="s">
        <v>497</v>
      </c>
      <c r="C15" s="345">
        <v>1076</v>
      </c>
      <c r="D15" s="345">
        <v>950</v>
      </c>
      <c r="E15" s="345">
        <v>51</v>
      </c>
      <c r="F15" s="345">
        <v>0</v>
      </c>
      <c r="G15" s="345">
        <v>0</v>
      </c>
      <c r="H15" s="345">
        <v>0</v>
      </c>
      <c r="I15" s="345">
        <v>3</v>
      </c>
      <c r="J15" s="345">
        <v>162</v>
      </c>
      <c r="K15" s="345">
        <v>0</v>
      </c>
      <c r="L15" s="345">
        <v>2242</v>
      </c>
    </row>
    <row r="16" spans="2:27" ht="33" customHeight="1" x14ac:dyDescent="0.25">
      <c r="B16" s="347" t="s">
        <v>498</v>
      </c>
      <c r="C16" s="345">
        <v>8858</v>
      </c>
      <c r="D16" s="345">
        <v>6009</v>
      </c>
      <c r="E16" s="345">
        <v>-1372</v>
      </c>
      <c r="F16" s="345">
        <v>1363</v>
      </c>
      <c r="G16" s="345">
        <v>0</v>
      </c>
      <c r="H16" s="345">
        <v>0</v>
      </c>
      <c r="I16" s="345">
        <v>18</v>
      </c>
      <c r="J16" s="345">
        <v>60</v>
      </c>
      <c r="K16" s="345">
        <v>0</v>
      </c>
      <c r="L16" s="345">
        <v>14936</v>
      </c>
    </row>
    <row r="17" spans="2:14" ht="33" customHeight="1" x14ac:dyDescent="0.25">
      <c r="B17" s="347" t="s">
        <v>492</v>
      </c>
      <c r="C17" s="345">
        <v>108027</v>
      </c>
      <c r="D17" s="345">
        <v>122137</v>
      </c>
      <c r="E17" s="345">
        <v>5355</v>
      </c>
      <c r="F17" s="345">
        <v>12</v>
      </c>
      <c r="G17" s="345">
        <v>0</v>
      </c>
      <c r="H17" s="345">
        <v>0</v>
      </c>
      <c r="I17" s="345">
        <v>117</v>
      </c>
      <c r="J17" s="345">
        <v>1278</v>
      </c>
      <c r="K17" s="345">
        <v>0</v>
      </c>
      <c r="L17" s="345">
        <v>236926</v>
      </c>
    </row>
    <row r="18" spans="2:14" ht="33" customHeight="1" x14ac:dyDescent="0.25">
      <c r="B18" s="347" t="s">
        <v>499</v>
      </c>
      <c r="C18" s="345">
        <v>24327</v>
      </c>
      <c r="D18" s="345">
        <v>30208</v>
      </c>
      <c r="E18" s="345">
        <v>2890</v>
      </c>
      <c r="F18" s="345">
        <v>133</v>
      </c>
      <c r="G18" s="345">
        <v>0</v>
      </c>
      <c r="H18" s="345">
        <v>0</v>
      </c>
      <c r="I18" s="345">
        <v>86</v>
      </c>
      <c r="J18" s="345">
        <v>2082</v>
      </c>
      <c r="K18" s="345">
        <v>0</v>
      </c>
      <c r="L18" s="345">
        <v>59726</v>
      </c>
    </row>
    <row r="19" spans="2:14" ht="33" customHeight="1" x14ac:dyDescent="0.25">
      <c r="B19" s="347" t="s">
        <v>500</v>
      </c>
      <c r="C19" s="345">
        <v>20241</v>
      </c>
      <c r="D19" s="345">
        <v>24315</v>
      </c>
      <c r="E19" s="345">
        <v>2329</v>
      </c>
      <c r="F19" s="345">
        <v>2780</v>
      </c>
      <c r="G19" s="345">
        <v>0</v>
      </c>
      <c r="H19" s="345">
        <v>0</v>
      </c>
      <c r="I19" s="345">
        <v>109</v>
      </c>
      <c r="J19" s="345">
        <v>1503</v>
      </c>
      <c r="K19" s="345">
        <v>0</v>
      </c>
      <c r="L19" s="345">
        <v>51277</v>
      </c>
    </row>
    <row r="20" spans="2:14" ht="33" customHeight="1" x14ac:dyDescent="0.25">
      <c r="B20" s="347" t="s">
        <v>493</v>
      </c>
      <c r="C20" s="345">
        <v>377622</v>
      </c>
      <c r="D20" s="345">
        <v>387717</v>
      </c>
      <c r="E20" s="345">
        <v>65251</v>
      </c>
      <c r="F20" s="345">
        <v>4504</v>
      </c>
      <c r="G20" s="345">
        <v>0</v>
      </c>
      <c r="H20" s="345">
        <v>0</v>
      </c>
      <c r="I20" s="345">
        <v>1669</v>
      </c>
      <c r="J20" s="345">
        <v>22934</v>
      </c>
      <c r="K20" s="345">
        <v>0</v>
      </c>
      <c r="L20" s="345">
        <v>859697</v>
      </c>
    </row>
    <row r="21" spans="2:14" ht="33" customHeight="1" x14ac:dyDescent="0.25">
      <c r="B21" s="347" t="s">
        <v>501</v>
      </c>
      <c r="C21" s="345">
        <v>2596</v>
      </c>
      <c r="D21" s="345">
        <v>2500</v>
      </c>
      <c r="E21" s="345">
        <v>565</v>
      </c>
      <c r="F21" s="345">
        <v>0</v>
      </c>
      <c r="G21" s="345">
        <v>0</v>
      </c>
      <c r="H21" s="345">
        <v>0</v>
      </c>
      <c r="I21" s="345">
        <v>37</v>
      </c>
      <c r="J21" s="345">
        <v>211</v>
      </c>
      <c r="K21" s="345">
        <v>0</v>
      </c>
      <c r="L21" s="345">
        <v>5909</v>
      </c>
    </row>
    <row r="22" spans="2:14" ht="33" customHeight="1" x14ac:dyDescent="0.25">
      <c r="B22" s="347" t="s">
        <v>502</v>
      </c>
      <c r="C22" s="345">
        <v>106202</v>
      </c>
      <c r="D22" s="345">
        <v>133640</v>
      </c>
      <c r="E22" s="345">
        <v>11015</v>
      </c>
      <c r="F22" s="345">
        <v>1228</v>
      </c>
      <c r="G22" s="345">
        <v>0</v>
      </c>
      <c r="H22" s="345">
        <v>0</v>
      </c>
      <c r="I22" s="345">
        <v>560</v>
      </c>
      <c r="J22" s="345">
        <v>10712</v>
      </c>
      <c r="K22" s="345">
        <v>0</v>
      </c>
      <c r="L22" s="345">
        <v>263357</v>
      </c>
    </row>
    <row r="23" spans="2:14" ht="33" customHeight="1" x14ac:dyDescent="0.25">
      <c r="B23" s="347" t="s">
        <v>503</v>
      </c>
      <c r="C23" s="345">
        <v>15710</v>
      </c>
      <c r="D23" s="345">
        <v>38017</v>
      </c>
      <c r="E23" s="345">
        <v>1929</v>
      </c>
      <c r="F23" s="345">
        <v>1603</v>
      </c>
      <c r="G23" s="345">
        <v>0</v>
      </c>
      <c r="H23" s="345">
        <v>0</v>
      </c>
      <c r="I23" s="345">
        <v>106</v>
      </c>
      <c r="J23" s="345">
        <v>847</v>
      </c>
      <c r="K23" s="345">
        <v>0</v>
      </c>
      <c r="L23" s="345">
        <v>58212</v>
      </c>
    </row>
    <row r="24" spans="2:14" ht="20.25" customHeight="1" x14ac:dyDescent="0.25">
      <c r="B24" s="124"/>
      <c r="C24" s="96"/>
      <c r="D24" s="96"/>
      <c r="E24" s="96"/>
      <c r="F24" s="96"/>
      <c r="G24" s="96"/>
      <c r="H24" s="96"/>
      <c r="I24" s="96"/>
      <c r="J24" s="96"/>
      <c r="K24" s="96"/>
      <c r="L24" s="96"/>
    </row>
    <row r="25" spans="2:14" ht="15.75" customHeight="1" x14ac:dyDescent="0.3">
      <c r="B25" s="93" t="s">
        <v>314</v>
      </c>
      <c r="C25" s="180"/>
      <c r="D25" s="180"/>
      <c r="E25" s="180"/>
      <c r="F25" s="180"/>
      <c r="G25" s="180"/>
      <c r="H25" s="180"/>
      <c r="I25" s="180"/>
      <c r="J25" s="180"/>
      <c r="K25" s="180"/>
    </row>
    <row r="26" spans="2:14" ht="28.15" customHeight="1" x14ac:dyDescent="0.3">
      <c r="B26" s="209"/>
      <c r="C26" s="209"/>
      <c r="D26" s="209"/>
      <c r="E26" s="209"/>
      <c r="F26" s="209"/>
      <c r="G26" s="180"/>
      <c r="H26" s="180"/>
      <c r="I26" s="180"/>
      <c r="J26" s="180"/>
      <c r="K26" s="180"/>
    </row>
    <row r="27" spans="2:14" ht="28.15" customHeight="1" x14ac:dyDescent="0.25">
      <c r="B27" s="469" t="s">
        <v>390</v>
      </c>
      <c r="C27" s="469"/>
      <c r="D27" s="469"/>
      <c r="E27" s="469"/>
      <c r="F27" s="469"/>
      <c r="G27" s="469"/>
      <c r="H27" s="469"/>
      <c r="I27" s="469"/>
      <c r="J27" s="469"/>
      <c r="K27" s="469"/>
      <c r="L27" s="469"/>
      <c r="M27" s="469"/>
    </row>
    <row r="28" spans="2:14" ht="28.15" customHeight="1" x14ac:dyDescent="0.3">
      <c r="B28" s="299"/>
      <c r="C28" s="361"/>
      <c r="D28" s="17"/>
      <c r="E28" s="17"/>
      <c r="F28" s="17"/>
      <c r="G28" s="17"/>
      <c r="H28" s="17"/>
      <c r="I28" s="17"/>
      <c r="J28" s="17"/>
      <c r="K28" s="205"/>
      <c r="L28" s="302"/>
      <c r="M28" s="302"/>
      <c r="N28" s="51"/>
    </row>
    <row r="29" spans="2:14" ht="28.15" customHeight="1" x14ac:dyDescent="0.3">
      <c r="B29" s="377"/>
      <c r="C29" s="354"/>
      <c r="D29" s="356" t="s">
        <v>68</v>
      </c>
      <c r="E29" s="356" t="s">
        <v>70</v>
      </c>
      <c r="F29" s="356" t="s">
        <v>69</v>
      </c>
      <c r="G29" s="356" t="s">
        <v>170</v>
      </c>
      <c r="H29" s="356" t="s">
        <v>72</v>
      </c>
      <c r="I29" s="356" t="s">
        <v>171</v>
      </c>
      <c r="J29" s="356" t="s">
        <v>53</v>
      </c>
      <c r="K29" s="357"/>
      <c r="L29" s="300"/>
      <c r="M29" s="300"/>
      <c r="N29" s="51"/>
    </row>
    <row r="30" spans="2:14" ht="28.15" customHeight="1" x14ac:dyDescent="0.3">
      <c r="B30" s="17"/>
      <c r="C30" s="302" t="s">
        <v>53</v>
      </c>
      <c r="D30" s="310">
        <f>C10+'3.2.3_EROG TIPO PUB SHA'!C10</f>
        <v>4070892</v>
      </c>
      <c r="E30" s="310">
        <f>D10+'3.2.3_EROG TIPO PUB SHA'!D10</f>
        <v>2536374</v>
      </c>
      <c r="F30" s="310">
        <f>E10+F10+'3.2.3_EROG TIPO PUB SHA'!E10+'3.2.3_EROG TIPO PUB SHA'!F10</f>
        <v>275939</v>
      </c>
      <c r="G30" s="310">
        <f>+G10+'3.2.3_EROG TIPO PUB SHA'!G10</f>
        <v>1651806</v>
      </c>
      <c r="H30" s="310">
        <f>+H10+I10+'3.2.3_EROG TIPO PUB SHA'!H10+'3.2.3_EROG TIPO PUB SHA'!I10</f>
        <v>416825</v>
      </c>
      <c r="I30" s="310">
        <f>+J10+K10+'3.2.3_EROG TIPO PUB SHA'!J10+'3.2.3_EROG TIPO PUB SHA'!K10</f>
        <v>68093</v>
      </c>
      <c r="J30" s="310">
        <f>+D30+E30+F30+H30+I30+G30</f>
        <v>9019929</v>
      </c>
      <c r="K30" s="206">
        <f>+J30-L10-'3.2.3_EROG TIPO PUB SHA'!L10</f>
        <v>0</v>
      </c>
      <c r="L30" s="301"/>
      <c r="M30" s="301"/>
      <c r="N30" s="51"/>
    </row>
    <row r="31" spans="2:14" ht="28.15" customHeight="1" x14ac:dyDescent="0.3">
      <c r="B31" s="361"/>
      <c r="C31" s="354"/>
      <c r="D31" s="353">
        <f t="shared" ref="D31:J31" si="0">+D30/$J$30</f>
        <v>0.45132195608191594</v>
      </c>
      <c r="E31" s="353">
        <f t="shared" si="0"/>
        <v>0.28119667017334615</v>
      </c>
      <c r="F31" s="353">
        <f t="shared" si="0"/>
        <v>3.0592147676550448E-2</v>
      </c>
      <c r="G31" s="353">
        <f t="shared" si="0"/>
        <v>0.1831284924748299</v>
      </c>
      <c r="H31" s="353">
        <f t="shared" si="0"/>
        <v>4.6211561088784624E-2</v>
      </c>
      <c r="I31" s="353">
        <f t="shared" si="0"/>
        <v>7.5491725045729293E-3</v>
      </c>
      <c r="J31" s="353">
        <f t="shared" si="0"/>
        <v>1</v>
      </c>
      <c r="K31" s="182"/>
      <c r="L31" s="182"/>
      <c r="M31" s="51"/>
      <c r="N31" s="51"/>
    </row>
    <row r="32" spans="2:14" ht="28.15" customHeight="1" x14ac:dyDescent="0.3">
      <c r="B32" s="361"/>
      <c r="C32" s="299"/>
      <c r="D32" s="299"/>
      <c r="E32" s="299"/>
      <c r="F32" s="299"/>
      <c r="G32" s="299"/>
      <c r="H32" s="182"/>
      <c r="I32" s="182"/>
      <c r="J32" s="182"/>
      <c r="K32" s="182"/>
      <c r="L32" s="182"/>
      <c r="M32" s="51"/>
      <c r="N32" s="51"/>
    </row>
    <row r="33" spans="1:15" ht="28.15" customHeight="1" x14ac:dyDescent="0.3">
      <c r="B33" s="361"/>
      <c r="C33" s="361"/>
      <c r="D33" s="361"/>
      <c r="E33" s="361"/>
      <c r="F33" s="361"/>
      <c r="G33" s="361"/>
      <c r="H33" s="362"/>
      <c r="I33" s="362"/>
      <c r="J33" s="362"/>
      <c r="K33" s="362"/>
      <c r="L33" s="182"/>
      <c r="M33" s="51"/>
      <c r="N33" s="51"/>
    </row>
    <row r="34" spans="1:15" ht="28.15" customHeight="1" x14ac:dyDescent="0.3">
      <c r="B34" s="299"/>
      <c r="C34" s="51"/>
      <c r="D34" s="51"/>
      <c r="E34" s="51"/>
      <c r="F34" s="51"/>
      <c r="G34" s="51"/>
      <c r="H34" s="51"/>
      <c r="I34" s="51"/>
      <c r="J34" s="182"/>
      <c r="K34" s="182"/>
      <c r="L34" s="182"/>
      <c r="M34" s="51"/>
      <c r="N34" s="51"/>
    </row>
    <row r="35" spans="1:15" ht="28.15" customHeight="1" x14ac:dyDescent="0.3">
      <c r="B35" s="299"/>
      <c r="C35" s="51"/>
      <c r="D35" s="51"/>
      <c r="E35" s="51"/>
      <c r="F35" s="51"/>
      <c r="G35" s="51"/>
      <c r="H35" s="51"/>
      <c r="I35" s="51"/>
      <c r="J35" s="182"/>
      <c r="K35" s="182"/>
      <c r="L35" s="182"/>
      <c r="M35" s="51"/>
      <c r="N35" s="51"/>
    </row>
    <row r="36" spans="1:15" ht="32.25" customHeight="1" x14ac:dyDescent="0.3">
      <c r="B36" s="299"/>
      <c r="C36" s="51"/>
      <c r="D36" s="51"/>
      <c r="E36" s="51"/>
      <c r="F36" s="51"/>
      <c r="G36" s="51"/>
      <c r="H36" s="51"/>
      <c r="I36" s="51"/>
      <c r="J36" s="182"/>
      <c r="K36" s="182"/>
      <c r="L36" s="182"/>
      <c r="M36" s="51"/>
      <c r="N36" s="51"/>
    </row>
    <row r="37" spans="1:15" ht="28.15" customHeight="1" x14ac:dyDescent="0.3">
      <c r="B37" s="299"/>
      <c r="C37" s="299"/>
      <c r="D37" s="299"/>
      <c r="E37" s="299"/>
      <c r="F37" s="299"/>
      <c r="G37" s="299"/>
      <c r="H37" s="182"/>
      <c r="I37" s="182"/>
      <c r="J37" s="182"/>
      <c r="K37" s="182"/>
      <c r="L37" s="182"/>
      <c r="M37" s="51"/>
      <c r="N37" s="51"/>
    </row>
    <row r="38" spans="1:15" ht="18.600000000000001" customHeight="1" x14ac:dyDescent="0.3">
      <c r="B38" s="299"/>
      <c r="C38" s="299"/>
      <c r="D38" s="299"/>
      <c r="E38" s="299"/>
      <c r="F38" s="299"/>
      <c r="G38" s="299"/>
      <c r="H38" s="182"/>
      <c r="I38" s="182"/>
      <c r="J38" s="182"/>
      <c r="K38" s="182"/>
      <c r="L38" s="182"/>
      <c r="M38" s="51"/>
      <c r="N38" s="51"/>
    </row>
    <row r="39" spans="1:15" ht="24" customHeight="1" x14ac:dyDescent="0.3">
      <c r="B39" s="299"/>
      <c r="C39" s="299"/>
      <c r="D39" s="299"/>
      <c r="E39" s="299"/>
      <c r="F39" s="299"/>
      <c r="G39" s="299"/>
      <c r="H39" s="182"/>
      <c r="I39" s="182"/>
      <c r="J39" s="182"/>
      <c r="K39" s="182"/>
      <c r="L39" s="182"/>
      <c r="M39" s="51"/>
      <c r="N39" s="51"/>
    </row>
    <row r="40" spans="1:15" ht="30" customHeight="1" x14ac:dyDescent="0.3">
      <c r="B40" s="299"/>
      <c r="C40" s="299"/>
      <c r="D40" s="299"/>
      <c r="E40" s="299"/>
      <c r="F40" s="299"/>
      <c r="G40" s="299"/>
      <c r="H40" s="182"/>
      <c r="I40" s="182"/>
      <c r="J40" s="182"/>
      <c r="K40" s="182"/>
      <c r="L40" s="182"/>
      <c r="M40" s="51"/>
      <c r="N40" s="51"/>
    </row>
    <row r="41" spans="1:15" ht="30" customHeight="1" x14ac:dyDescent="0.3">
      <c r="A41" s="36"/>
      <c r="B41" s="209"/>
      <c r="C41" s="209"/>
      <c r="D41" s="209"/>
      <c r="E41" s="209"/>
      <c r="F41" s="209"/>
      <c r="G41" s="209"/>
      <c r="H41" s="180"/>
      <c r="I41" s="180"/>
      <c r="J41" s="180"/>
      <c r="K41" s="180"/>
      <c r="L41" s="180"/>
      <c r="N41" s="206"/>
      <c r="O41" s="206"/>
    </row>
    <row r="42" spans="1:15" ht="30" customHeight="1" x14ac:dyDescent="0.3">
      <c r="A42" s="36"/>
      <c r="B42" s="469" t="s">
        <v>393</v>
      </c>
      <c r="C42" s="469"/>
      <c r="D42" s="469"/>
      <c r="E42" s="469"/>
      <c r="F42" s="469"/>
      <c r="G42" s="469"/>
      <c r="H42" s="469"/>
      <c r="I42" s="469"/>
      <c r="J42" s="469"/>
      <c r="K42" s="469"/>
      <c r="L42" s="469"/>
      <c r="M42" s="469"/>
      <c r="N42" s="207"/>
      <c r="O42" s="207"/>
    </row>
    <row r="43" spans="1:15" ht="30" customHeight="1" x14ac:dyDescent="0.3">
      <c r="A43" s="36"/>
      <c r="B43" s="299"/>
      <c r="C43" s="299"/>
      <c r="D43" s="299"/>
      <c r="E43" s="299"/>
      <c r="F43" s="299"/>
      <c r="G43" s="299"/>
      <c r="H43" s="182"/>
      <c r="I43" s="182"/>
      <c r="J43" s="182"/>
      <c r="K43" s="182"/>
      <c r="L43" s="182"/>
      <c r="M43" s="51"/>
    </row>
    <row r="44" spans="1:15" ht="30" customHeight="1" x14ac:dyDescent="0.3">
      <c r="A44" s="36"/>
      <c r="B44" s="365"/>
      <c r="C44" s="371"/>
      <c r="D44" s="372" t="s">
        <v>68</v>
      </c>
      <c r="E44" s="372" t="s">
        <v>70</v>
      </c>
      <c r="F44" s="372" t="s">
        <v>69</v>
      </c>
      <c r="G44" s="372" t="s">
        <v>170</v>
      </c>
      <c r="H44" s="372" t="s">
        <v>72</v>
      </c>
      <c r="I44" s="372" t="s">
        <v>171</v>
      </c>
      <c r="J44" s="372" t="s">
        <v>53</v>
      </c>
      <c r="K44" s="311"/>
      <c r="L44" s="51"/>
      <c r="M44" s="51"/>
    </row>
    <row r="45" spans="1:15" ht="30" customHeight="1" x14ac:dyDescent="0.3">
      <c r="B45" s="364"/>
      <c r="C45" s="373"/>
      <c r="D45" s="374">
        <f>C10</f>
        <v>1239245</v>
      </c>
      <c r="E45" s="374">
        <f>D10</f>
        <v>1493653</v>
      </c>
      <c r="F45" s="374">
        <f>+F10+E10</f>
        <v>224529</v>
      </c>
      <c r="G45" s="378">
        <f>+G10</f>
        <v>0</v>
      </c>
      <c r="H45" s="374">
        <f>+H10+I10</f>
        <v>34363</v>
      </c>
      <c r="I45" s="374">
        <f>+J10+K10</f>
        <v>67303</v>
      </c>
      <c r="J45" s="374">
        <f>+D45+E45+F45+H45+I45+G45</f>
        <v>3059093</v>
      </c>
      <c r="K45" s="310">
        <f>+J45-L10</f>
        <v>0</v>
      </c>
      <c r="L45" s="51"/>
      <c r="M45" s="51"/>
    </row>
    <row r="46" spans="1:15" ht="30" customHeight="1" x14ac:dyDescent="0.3">
      <c r="B46" s="365"/>
      <c r="C46" s="371" t="s">
        <v>59</v>
      </c>
      <c r="D46" s="375">
        <f t="shared" ref="D46:I46" si="1">+D45/$J$45</f>
        <v>0.40510210052456724</v>
      </c>
      <c r="E46" s="375">
        <f t="shared" si="1"/>
        <v>0.48826662020409317</v>
      </c>
      <c r="F46" s="375">
        <f t="shared" si="1"/>
        <v>7.3397245523428023E-2</v>
      </c>
      <c r="G46" s="375">
        <f t="shared" si="1"/>
        <v>0</v>
      </c>
      <c r="H46" s="375">
        <f t="shared" si="1"/>
        <v>1.1233068102211996E-2</v>
      </c>
      <c r="I46" s="375">
        <f t="shared" si="1"/>
        <v>2.2000965645699557E-2</v>
      </c>
      <c r="J46" s="375">
        <f>+D46+E46+F46+H46+I46</f>
        <v>1</v>
      </c>
      <c r="K46" s="182"/>
      <c r="L46" s="51"/>
      <c r="M46" s="51"/>
    </row>
    <row r="47" spans="1:15" ht="30" customHeight="1" x14ac:dyDescent="0.3">
      <c r="B47" s="369"/>
      <c r="C47" s="379"/>
      <c r="D47" s="380"/>
      <c r="E47" s="380"/>
      <c r="F47" s="380"/>
      <c r="G47" s="380"/>
      <c r="H47" s="380"/>
      <c r="I47" s="380"/>
      <c r="J47" s="380"/>
      <c r="K47" s="309"/>
      <c r="L47" s="51"/>
      <c r="M47" s="51"/>
    </row>
    <row r="48" spans="1:15" ht="30" customHeight="1" x14ac:dyDescent="0.3">
      <c r="B48" s="365"/>
      <c r="C48" s="365"/>
      <c r="D48" s="370"/>
      <c r="E48" s="370"/>
      <c r="F48" s="370"/>
      <c r="G48" s="370"/>
      <c r="H48" s="370"/>
      <c r="I48" s="370"/>
      <c r="J48" s="368"/>
      <c r="K48" s="182"/>
      <c r="L48" s="51"/>
      <c r="M48" s="51"/>
    </row>
    <row r="49" spans="2:18" ht="30" customHeight="1" x14ac:dyDescent="0.3">
      <c r="B49" s="354"/>
      <c r="C49" s="354"/>
      <c r="D49" s="309"/>
      <c r="E49" s="309"/>
      <c r="F49" s="309"/>
      <c r="G49" s="309"/>
      <c r="H49" s="309"/>
      <c r="I49" s="309"/>
      <c r="J49" s="355"/>
      <c r="K49" s="182"/>
      <c r="L49" s="51"/>
      <c r="M49" s="51"/>
    </row>
    <row r="50" spans="2:18" ht="30" customHeight="1" x14ac:dyDescent="0.3">
      <c r="B50" s="354"/>
      <c r="C50" s="354"/>
      <c r="D50" s="309"/>
      <c r="E50" s="309"/>
      <c r="F50" s="309"/>
      <c r="G50" s="309"/>
      <c r="H50" s="309"/>
      <c r="I50" s="309"/>
      <c r="J50" s="355"/>
      <c r="K50" s="182"/>
      <c r="L50" s="51"/>
      <c r="M50" s="51"/>
    </row>
    <row r="51" spans="2:18" ht="30" customHeight="1" x14ac:dyDescent="0.3">
      <c r="B51" s="232"/>
      <c r="C51" s="232"/>
      <c r="D51" s="232"/>
      <c r="E51" s="232"/>
      <c r="F51" s="232"/>
      <c r="G51" s="232"/>
      <c r="H51" s="232"/>
      <c r="I51" s="232"/>
      <c r="J51" s="182"/>
      <c r="K51" s="182"/>
      <c r="L51" s="182"/>
      <c r="M51" s="51"/>
    </row>
    <row r="52" spans="2:18" ht="30" customHeight="1" x14ac:dyDescent="0.3">
      <c r="B52" s="232"/>
      <c r="C52" s="232"/>
      <c r="D52" s="232"/>
      <c r="E52" s="232"/>
      <c r="F52" s="232"/>
      <c r="G52" s="232"/>
      <c r="H52" s="232"/>
      <c r="I52" s="232"/>
      <c r="J52" s="182"/>
      <c r="K52" s="182"/>
      <c r="L52" s="182"/>
      <c r="M52" s="51"/>
    </row>
    <row r="53" spans="2:18" ht="30" customHeight="1" x14ac:dyDescent="0.3">
      <c r="B53" s="299"/>
      <c r="C53" s="299"/>
      <c r="D53" s="299"/>
      <c r="E53" s="299"/>
      <c r="F53" s="299"/>
      <c r="G53" s="299"/>
      <c r="H53" s="182"/>
      <c r="I53" s="182"/>
      <c r="J53" s="182"/>
      <c r="K53" s="182"/>
      <c r="L53" s="182"/>
      <c r="M53" s="51"/>
    </row>
    <row r="54" spans="2:18" ht="30" customHeight="1" x14ac:dyDescent="0.3">
      <c r="B54" s="299"/>
      <c r="C54" s="299"/>
      <c r="D54" s="299"/>
      <c r="E54" s="299"/>
      <c r="F54" s="299"/>
      <c r="G54" s="299"/>
      <c r="H54" s="182"/>
      <c r="I54" s="182"/>
      <c r="J54" s="182"/>
      <c r="K54" s="182"/>
      <c r="L54" s="182"/>
      <c r="M54" s="51"/>
    </row>
    <row r="55" spans="2:18" ht="15.75" customHeight="1" x14ac:dyDescent="0.3">
      <c r="B55" s="212" t="s">
        <v>329</v>
      </c>
      <c r="C55" s="208"/>
    </row>
    <row r="56" spans="2:18" ht="15.75" customHeight="1" x14ac:dyDescent="0.3">
      <c r="B56" s="208" t="s">
        <v>73</v>
      </c>
      <c r="C56" s="208"/>
    </row>
    <row r="57" spans="2:18" ht="30" customHeight="1" x14ac:dyDescent="0.25"/>
    <row r="58" spans="2:18" ht="15" customHeight="1" x14ac:dyDescent="0.25">
      <c r="B58" s="494"/>
      <c r="C58" s="494"/>
      <c r="D58" s="494"/>
      <c r="E58" s="494"/>
      <c r="F58" s="494"/>
      <c r="G58" s="494"/>
      <c r="H58" s="494"/>
      <c r="I58" s="494"/>
      <c r="J58" s="494"/>
      <c r="K58" s="494"/>
      <c r="L58" s="494"/>
      <c r="M58" s="255"/>
      <c r="N58" s="255"/>
      <c r="O58" s="255"/>
      <c r="P58" s="255"/>
      <c r="Q58" s="255"/>
      <c r="R58" s="255"/>
    </row>
    <row r="59" spans="2:18" ht="30" customHeight="1" x14ac:dyDescent="0.25"/>
    <row r="60" spans="2:18" ht="30" customHeight="1" x14ac:dyDescent="0.25"/>
    <row r="61" spans="2:18" ht="30" customHeight="1" x14ac:dyDescent="0.25"/>
    <row r="62" spans="2:18" ht="30" customHeight="1" x14ac:dyDescent="0.25"/>
    <row r="63" spans="2:18" ht="30" customHeight="1" x14ac:dyDescent="0.25"/>
    <row r="64" spans="2:18" ht="30" customHeight="1" x14ac:dyDescent="0.25"/>
    <row r="65" ht="30" customHeight="1" x14ac:dyDescent="0.25"/>
    <row r="66" ht="30" customHeight="1" x14ac:dyDescent="0.25"/>
    <row r="67" ht="30" customHeight="1" x14ac:dyDescent="0.25"/>
  </sheetData>
  <sheetProtection selectLockedCells="1" selectUnlockedCells="1"/>
  <mergeCells count="14">
    <mergeCell ref="B27:M27"/>
    <mergeCell ref="B42:M42"/>
    <mergeCell ref="B58:L58"/>
    <mergeCell ref="B3:L3"/>
    <mergeCell ref="B4:L4"/>
    <mergeCell ref="B5:F5"/>
    <mergeCell ref="B7:L7"/>
    <mergeCell ref="B8:B9"/>
    <mergeCell ref="C8:C9"/>
    <mergeCell ref="E8:F8"/>
    <mergeCell ref="G8:G9"/>
    <mergeCell ref="H8:I8"/>
    <mergeCell ref="J8:K8"/>
    <mergeCell ref="L8:L9"/>
  </mergeCells>
  <conditionalFormatting sqref="J47:K47">
    <cfRule type="cellIs" dxfId="2" priority="3" operator="notEqual">
      <formula>0</formula>
    </cfRule>
  </conditionalFormatting>
  <conditionalFormatting sqref="K30">
    <cfRule type="cellIs" dxfId="1" priority="2" operator="notEqual">
      <formula>0</formula>
    </cfRule>
  </conditionalFormatting>
  <conditionalFormatting sqref="K45">
    <cfRule type="cellIs" dxfId="0" priority="1" operator="notEqual">
      <formula>0</formula>
    </cfRule>
  </conditionalFormatting>
  <hyperlinks>
    <hyperlink ref="B6" location="Indice!A1" display="Índice"/>
    <hyperlink ref="L6" location="'4.1_IM PROD PUB PRIV'!A1" display="Siguiente"/>
    <hyperlink ref="K6" location="'3.2.3_EROG TIPO PUB SHA'!A1" display="Anterior"/>
  </hyperlinks>
  <pageMargins left="0.25" right="0.25" top="0.75" bottom="0.75" header="0.3" footer="0.3"/>
  <pageSetup paperSize="9" scale="93" orientation="portrait" horizontalDpi="4294967293"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83.7109375" customWidth="1"/>
    <col min="3" max="8" width="15.85546875" customWidth="1"/>
    <col min="9" max="14" width="15.7109375" customWidth="1"/>
  </cols>
  <sheetData>
    <row r="1" spans="1:13" ht="78" customHeight="1" x14ac:dyDescent="0.25">
      <c r="A1" s="352"/>
    </row>
    <row r="2" spans="1:13" ht="33" customHeight="1" x14ac:dyDescent="0.35">
      <c r="B2" s="383" t="s">
        <v>38</v>
      </c>
      <c r="F2" s="384" t="s">
        <v>74</v>
      </c>
      <c r="G2" s="384"/>
      <c r="H2" s="384" t="s">
        <v>75</v>
      </c>
    </row>
    <row r="3" spans="1:13" ht="33" customHeight="1" x14ac:dyDescent="0.25">
      <c r="B3" s="510" t="s">
        <v>231</v>
      </c>
      <c r="C3" s="510"/>
      <c r="D3" s="510"/>
      <c r="E3" s="510"/>
      <c r="F3" s="510"/>
      <c r="G3" s="510"/>
      <c r="H3" s="510"/>
    </row>
    <row r="4" spans="1:13" ht="33" customHeight="1" x14ac:dyDescent="0.25">
      <c r="B4" s="511" t="s">
        <v>298</v>
      </c>
      <c r="C4" s="511"/>
      <c r="D4" s="511"/>
      <c r="E4" s="511"/>
      <c r="F4" s="511"/>
      <c r="G4" s="511"/>
      <c r="H4" s="511"/>
      <c r="J4" s="385"/>
      <c r="K4" s="386"/>
    </row>
    <row r="5" spans="1:13" ht="19.5" customHeight="1" x14ac:dyDescent="0.25">
      <c r="B5" s="512" t="s">
        <v>386</v>
      </c>
      <c r="C5" s="512"/>
      <c r="D5" s="512"/>
      <c r="E5" s="512"/>
      <c r="F5" s="512"/>
      <c r="G5" s="512"/>
      <c r="H5" s="512"/>
      <c r="J5" s="386"/>
      <c r="K5" s="386"/>
      <c r="M5" s="385"/>
    </row>
    <row r="6" spans="1:13" ht="33" customHeight="1" x14ac:dyDescent="0.25">
      <c r="B6" s="387" t="s">
        <v>51</v>
      </c>
      <c r="J6" s="386"/>
      <c r="K6" s="386"/>
      <c r="M6" s="385"/>
    </row>
    <row r="7" spans="1:13" ht="33" customHeight="1" x14ac:dyDescent="0.25">
      <c r="B7" s="28" t="s">
        <v>504</v>
      </c>
      <c r="C7" s="388" t="s">
        <v>505</v>
      </c>
      <c r="D7" s="388" t="s">
        <v>506</v>
      </c>
      <c r="E7" s="388" t="s">
        <v>507</v>
      </c>
      <c r="F7" s="388" t="s">
        <v>508</v>
      </c>
      <c r="G7" s="388" t="s">
        <v>509</v>
      </c>
      <c r="H7" s="388" t="s">
        <v>510</v>
      </c>
      <c r="J7" s="386"/>
      <c r="K7" s="386"/>
      <c r="M7" s="385"/>
    </row>
    <row r="8" spans="1:13" ht="33" customHeight="1" x14ac:dyDescent="0.25">
      <c r="B8" s="389" t="s">
        <v>511</v>
      </c>
      <c r="C8" s="345">
        <v>195757</v>
      </c>
      <c r="D8" s="345">
        <v>170963</v>
      </c>
      <c r="E8" s="345">
        <v>204493</v>
      </c>
      <c r="F8" s="390">
        <v>0.151</v>
      </c>
      <c r="G8" s="390">
        <v>0.127</v>
      </c>
      <c r="H8" s="390">
        <v>0.157</v>
      </c>
      <c r="J8" s="386"/>
      <c r="K8" s="386"/>
      <c r="M8" s="385"/>
    </row>
    <row r="9" spans="1:13" ht="33" customHeight="1" x14ac:dyDescent="0.25">
      <c r="B9" s="389" t="s">
        <v>512</v>
      </c>
      <c r="C9" s="345">
        <v>40866</v>
      </c>
      <c r="D9" s="345">
        <v>52345</v>
      </c>
      <c r="E9" s="345">
        <v>45966</v>
      </c>
      <c r="F9" s="390">
        <v>3.1E-2</v>
      </c>
      <c r="G9" s="390">
        <v>3.9E-2</v>
      </c>
      <c r="H9" s="390">
        <v>3.5000000000000003E-2</v>
      </c>
      <c r="J9" s="386"/>
      <c r="K9" s="386"/>
      <c r="M9" s="385"/>
    </row>
    <row r="10" spans="1:13" ht="33" customHeight="1" x14ac:dyDescent="0.25">
      <c r="B10" s="389" t="s">
        <v>513</v>
      </c>
      <c r="C10" s="345">
        <v>50648</v>
      </c>
      <c r="D10" s="345">
        <v>53332</v>
      </c>
      <c r="E10" s="345">
        <v>43856</v>
      </c>
      <c r="F10" s="390">
        <v>3.9E-2</v>
      </c>
      <c r="G10" s="390">
        <v>0.04</v>
      </c>
      <c r="H10" s="390">
        <v>3.4000000000000002E-2</v>
      </c>
      <c r="J10" s="386"/>
      <c r="K10" s="386"/>
      <c r="M10" s="385"/>
    </row>
    <row r="11" spans="1:13" ht="33" customHeight="1" x14ac:dyDescent="0.25">
      <c r="B11" s="389" t="s">
        <v>514</v>
      </c>
      <c r="C11" s="345">
        <v>15740</v>
      </c>
      <c r="D11" s="345">
        <v>16291</v>
      </c>
      <c r="E11" s="345">
        <v>14019</v>
      </c>
      <c r="F11" s="390">
        <v>1.2E-2</v>
      </c>
      <c r="G11" s="390">
        <v>1.2E-2</v>
      </c>
      <c r="H11" s="390">
        <v>1.0999999999999999E-2</v>
      </c>
      <c r="J11" s="386"/>
      <c r="K11" s="386"/>
      <c r="M11" s="385"/>
    </row>
    <row r="12" spans="1:13" ht="33" customHeight="1" x14ac:dyDescent="0.25">
      <c r="B12" s="389" t="s">
        <v>515</v>
      </c>
      <c r="C12" s="345">
        <v>353627</v>
      </c>
      <c r="D12" s="345">
        <v>361451</v>
      </c>
      <c r="E12" s="345">
        <v>370758</v>
      </c>
      <c r="F12" s="390">
        <v>0.27200000000000002</v>
      </c>
      <c r="G12" s="390">
        <v>0.26800000000000002</v>
      </c>
      <c r="H12" s="390">
        <v>0.28499999999999998</v>
      </c>
      <c r="J12" s="386"/>
      <c r="K12" s="386"/>
      <c r="M12" s="385"/>
    </row>
    <row r="13" spans="1:13" ht="33" customHeight="1" x14ac:dyDescent="0.25">
      <c r="B13" s="389" t="s">
        <v>516</v>
      </c>
      <c r="C13" s="345">
        <v>229032</v>
      </c>
      <c r="D13" s="345">
        <v>249454</v>
      </c>
      <c r="E13" s="345">
        <v>241492</v>
      </c>
      <c r="F13" s="390">
        <v>0.17599999999999999</v>
      </c>
      <c r="G13" s="390">
        <v>0.185</v>
      </c>
      <c r="H13" s="390">
        <v>0.186</v>
      </c>
      <c r="J13" s="386"/>
      <c r="K13" s="386"/>
      <c r="M13" s="385"/>
    </row>
    <row r="14" spans="1:13" ht="33" customHeight="1" x14ac:dyDescent="0.25">
      <c r="B14" s="389" t="s">
        <v>517</v>
      </c>
      <c r="C14" s="345">
        <v>250239</v>
      </c>
      <c r="D14" s="345">
        <v>334430</v>
      </c>
      <c r="E14" s="345">
        <v>290528</v>
      </c>
      <c r="F14" s="390">
        <v>0.193</v>
      </c>
      <c r="G14" s="390">
        <v>0.248</v>
      </c>
      <c r="H14" s="390">
        <v>0.223</v>
      </c>
      <c r="J14" s="386"/>
      <c r="K14" s="386"/>
      <c r="M14" s="385"/>
    </row>
    <row r="15" spans="1:13" ht="33" customHeight="1" x14ac:dyDescent="0.25">
      <c r="B15" s="389" t="s">
        <v>518</v>
      </c>
      <c r="C15" s="345">
        <v>18264</v>
      </c>
      <c r="D15" s="345">
        <v>18497</v>
      </c>
      <c r="E15" s="345">
        <v>16575</v>
      </c>
      <c r="F15" s="390">
        <v>1.4E-2</v>
      </c>
      <c r="G15" s="390">
        <v>1.4E-2</v>
      </c>
      <c r="H15" s="390">
        <v>1.2999999999999999E-2</v>
      </c>
      <c r="J15" s="386"/>
      <c r="K15" s="386"/>
      <c r="M15" s="385"/>
    </row>
    <row r="16" spans="1:13" ht="33" customHeight="1" x14ac:dyDescent="0.25">
      <c r="B16" s="389" t="s">
        <v>519</v>
      </c>
      <c r="C16" s="345">
        <v>0</v>
      </c>
      <c r="D16" s="345">
        <v>0</v>
      </c>
      <c r="E16" s="345">
        <v>0</v>
      </c>
      <c r="F16" s="390">
        <v>0</v>
      </c>
      <c r="G16" s="390">
        <v>0</v>
      </c>
      <c r="H16" s="390">
        <v>0</v>
      </c>
      <c r="J16" s="386"/>
      <c r="K16" s="386"/>
      <c r="M16" s="385"/>
    </row>
    <row r="17" spans="1:13" ht="33" customHeight="1" x14ac:dyDescent="0.25">
      <c r="B17" s="389" t="s">
        <v>520</v>
      </c>
      <c r="C17" s="345">
        <v>46632</v>
      </c>
      <c r="D17" s="345">
        <v>0</v>
      </c>
      <c r="E17" s="345">
        <v>0</v>
      </c>
      <c r="F17" s="390">
        <v>3.5999999999999997E-2</v>
      </c>
      <c r="G17" s="390">
        <v>0</v>
      </c>
      <c r="H17" s="390">
        <v>0</v>
      </c>
      <c r="J17" s="386"/>
      <c r="K17" s="386"/>
      <c r="M17" s="385"/>
    </row>
    <row r="18" spans="1:13" ht="33" customHeight="1" x14ac:dyDescent="0.25">
      <c r="B18" s="389" t="s">
        <v>521</v>
      </c>
      <c r="C18" s="345">
        <v>96249</v>
      </c>
      <c r="D18" s="345">
        <v>90162</v>
      </c>
      <c r="E18" s="345">
        <v>73097</v>
      </c>
      <c r="F18" s="390">
        <v>7.3999999999999996E-2</v>
      </c>
      <c r="G18" s="390">
        <v>6.7000000000000004E-2</v>
      </c>
      <c r="H18" s="390">
        <v>5.6000000000000001E-2</v>
      </c>
      <c r="J18" s="386"/>
      <c r="K18" s="386"/>
      <c r="M18" s="385"/>
    </row>
    <row r="19" spans="1:13" ht="33" customHeight="1" x14ac:dyDescent="0.25">
      <c r="B19" s="389" t="s">
        <v>522</v>
      </c>
      <c r="C19" s="345">
        <v>0</v>
      </c>
      <c r="D19" s="345">
        <v>0</v>
      </c>
      <c r="E19" s="345">
        <v>0</v>
      </c>
      <c r="F19" s="390">
        <v>0</v>
      </c>
      <c r="G19" s="390">
        <v>0</v>
      </c>
      <c r="H19" s="390">
        <v>0</v>
      </c>
      <c r="J19" s="386"/>
      <c r="K19" s="386"/>
      <c r="M19" s="385"/>
    </row>
    <row r="20" spans="1:13" ht="33" customHeight="1" x14ac:dyDescent="0.25">
      <c r="B20" s="389" t="s">
        <v>523</v>
      </c>
      <c r="C20" s="345">
        <v>1095</v>
      </c>
      <c r="D20" s="345">
        <v>1048</v>
      </c>
      <c r="E20" s="345">
        <v>607</v>
      </c>
      <c r="F20" s="390">
        <v>1E-3</v>
      </c>
      <c r="G20" s="390">
        <v>1E-3</v>
      </c>
      <c r="H20" s="390">
        <v>0</v>
      </c>
      <c r="J20" s="386"/>
      <c r="K20" s="386"/>
      <c r="M20" s="385"/>
    </row>
    <row r="21" spans="1:13" ht="33" customHeight="1" x14ac:dyDescent="0.25">
      <c r="B21" s="391" t="s">
        <v>423</v>
      </c>
      <c r="C21" s="392">
        <v>1298149</v>
      </c>
      <c r="D21" s="392">
        <v>1347973</v>
      </c>
      <c r="E21" s="392">
        <v>1301391</v>
      </c>
      <c r="F21" s="399">
        <v>1</v>
      </c>
      <c r="G21" s="399">
        <v>1</v>
      </c>
      <c r="H21" s="399">
        <v>1</v>
      </c>
      <c r="J21" s="386"/>
      <c r="K21" s="386"/>
      <c r="M21" s="385"/>
    </row>
    <row r="22" spans="1:13" ht="33" customHeight="1" x14ac:dyDescent="0.25">
      <c r="B22" s="386"/>
      <c r="C22" s="386"/>
      <c r="D22" s="386"/>
      <c r="E22" s="386"/>
      <c r="F22" s="386"/>
      <c r="G22" s="386"/>
      <c r="H22" s="386"/>
      <c r="J22" s="386"/>
      <c r="K22" s="386"/>
      <c r="M22" s="385"/>
    </row>
    <row r="23" spans="1:13" ht="36" customHeight="1" x14ac:dyDescent="0.25">
      <c r="B23" s="513" t="s">
        <v>385</v>
      </c>
      <c r="C23" s="513"/>
      <c r="D23" s="513"/>
      <c r="E23" s="513"/>
      <c r="F23" s="513"/>
      <c r="G23" s="513"/>
      <c r="H23" s="513"/>
      <c r="I23" s="393"/>
      <c r="J23" s="393"/>
      <c r="K23" s="394"/>
      <c r="L23" s="395"/>
    </row>
    <row r="24" spans="1:13" ht="33" customHeight="1" x14ac:dyDescent="0.25">
      <c r="A24" s="36"/>
      <c r="B24" s="400"/>
      <c r="C24" s="401"/>
      <c r="D24" s="401"/>
      <c r="E24" s="401"/>
      <c r="F24" s="402"/>
      <c r="G24" s="402"/>
      <c r="H24" s="402"/>
      <c r="I24" s="36"/>
    </row>
    <row r="25" spans="1:13" ht="33" customHeight="1" x14ac:dyDescent="0.25">
      <c r="A25" s="36"/>
      <c r="B25" s="403"/>
      <c r="C25" s="403"/>
      <c r="D25" s="403"/>
      <c r="E25" s="404"/>
      <c r="F25" s="404"/>
      <c r="G25" s="404"/>
      <c r="H25" s="404"/>
      <c r="I25" s="36"/>
    </row>
    <row r="26" spans="1:13" ht="33" customHeight="1" x14ac:dyDescent="0.25">
      <c r="A26" s="36"/>
      <c r="B26" s="405" t="s">
        <v>300</v>
      </c>
      <c r="C26" s="406" t="str">
        <f>+C7</f>
        <v>2022</v>
      </c>
      <c r="D26" s="406" t="str">
        <f t="shared" ref="D26:H26" si="0">+D7</f>
        <v>2023</v>
      </c>
      <c r="E26" s="406" t="str">
        <f t="shared" si="0"/>
        <v>2024</v>
      </c>
      <c r="F26" s="406" t="str">
        <f t="shared" si="0"/>
        <v>2022 (%)</v>
      </c>
      <c r="G26" s="406" t="str">
        <f t="shared" si="0"/>
        <v>2023 (%)</v>
      </c>
      <c r="H26" s="406" t="str">
        <f t="shared" si="0"/>
        <v>2024 (%)</v>
      </c>
      <c r="I26" s="36"/>
    </row>
    <row r="27" spans="1:13" ht="33" customHeight="1" x14ac:dyDescent="0.25">
      <c r="A27" s="36"/>
      <c r="B27" s="407" t="str">
        <f>+B8</f>
        <v>Actividades de centros ambulatorios del sector privado</v>
      </c>
      <c r="C27" s="408">
        <f>C8</f>
        <v>195757</v>
      </c>
      <c r="D27" s="408">
        <f>+D8</f>
        <v>170963</v>
      </c>
      <c r="E27" s="408">
        <f t="shared" ref="E27:H27" si="1">E8</f>
        <v>204493</v>
      </c>
      <c r="F27" s="409">
        <f t="shared" si="1"/>
        <v>0.151</v>
      </c>
      <c r="G27" s="409">
        <f>+G8</f>
        <v>0.127</v>
      </c>
      <c r="H27" s="409">
        <f t="shared" si="1"/>
        <v>0.157</v>
      </c>
      <c r="I27" s="36"/>
    </row>
    <row r="28" spans="1:13" ht="33" customHeight="1" x14ac:dyDescent="0.25">
      <c r="A28" s="36"/>
      <c r="B28" s="407" t="str">
        <f t="shared" ref="B28:B40" si="2">+B9</f>
        <v>Actividades de centros ambulatorios del sector público (IESS)</v>
      </c>
      <c r="C28" s="408">
        <f t="shared" ref="C28:F39" si="3">C9</f>
        <v>40866</v>
      </c>
      <c r="D28" s="408">
        <f t="shared" ref="D28:D40" si="4">+D9</f>
        <v>52345</v>
      </c>
      <c r="E28" s="408">
        <f t="shared" si="3"/>
        <v>45966</v>
      </c>
      <c r="F28" s="409">
        <f t="shared" si="3"/>
        <v>3.1E-2</v>
      </c>
      <c r="G28" s="409">
        <f t="shared" ref="G28:G39" si="5">+G9</f>
        <v>3.9E-2</v>
      </c>
      <c r="H28" s="409">
        <f t="shared" ref="H28" si="6">H9</f>
        <v>3.5000000000000003E-2</v>
      </c>
      <c r="I28" s="36"/>
    </row>
    <row r="29" spans="1:13" ht="33" customHeight="1" x14ac:dyDescent="0.25">
      <c r="A29" s="36"/>
      <c r="B29" s="407" t="str">
        <f t="shared" si="2"/>
        <v>Actividades de centros ambulatorios del sector público (MSP)</v>
      </c>
      <c r="C29" s="408">
        <f t="shared" si="3"/>
        <v>50648</v>
      </c>
      <c r="D29" s="408">
        <f t="shared" si="4"/>
        <v>53332</v>
      </c>
      <c r="E29" s="408">
        <f t="shared" si="3"/>
        <v>43856</v>
      </c>
      <c r="F29" s="409">
        <f t="shared" si="3"/>
        <v>3.9E-2</v>
      </c>
      <c r="G29" s="409">
        <f t="shared" si="5"/>
        <v>0.04</v>
      </c>
      <c r="H29" s="409">
        <f t="shared" ref="H29" si="7">H10</f>
        <v>3.4000000000000002E-2</v>
      </c>
      <c r="I29" s="36"/>
    </row>
    <row r="30" spans="1:13" ht="33" customHeight="1" x14ac:dyDescent="0.25">
      <c r="A30" s="36"/>
      <c r="B30" s="407" t="str">
        <f t="shared" si="2"/>
        <v>Actividades de centros ambulatorios del sector público (otros sector público)</v>
      </c>
      <c r="C30" s="408">
        <f t="shared" si="3"/>
        <v>15740</v>
      </c>
      <c r="D30" s="408">
        <f t="shared" si="4"/>
        <v>16291</v>
      </c>
      <c r="E30" s="408">
        <f t="shared" si="3"/>
        <v>14019</v>
      </c>
      <c r="F30" s="409">
        <f t="shared" si="3"/>
        <v>1.2E-2</v>
      </c>
      <c r="G30" s="409">
        <f t="shared" si="5"/>
        <v>1.2E-2</v>
      </c>
      <c r="H30" s="409">
        <f t="shared" ref="H30" si="8">H11</f>
        <v>1.0999999999999999E-2</v>
      </c>
      <c r="I30" s="36"/>
    </row>
    <row r="31" spans="1:13" ht="33" customHeight="1" x14ac:dyDescent="0.25">
      <c r="A31" s="36"/>
      <c r="B31" s="407" t="str">
        <f t="shared" si="2"/>
        <v>Actividades de hospitales privados</v>
      </c>
      <c r="C31" s="408">
        <f t="shared" si="3"/>
        <v>353627</v>
      </c>
      <c r="D31" s="408">
        <f t="shared" si="4"/>
        <v>361451</v>
      </c>
      <c r="E31" s="408">
        <f t="shared" si="3"/>
        <v>370758</v>
      </c>
      <c r="F31" s="409">
        <f t="shared" si="3"/>
        <v>0.27200000000000002</v>
      </c>
      <c r="G31" s="409">
        <f t="shared" si="5"/>
        <v>0.26800000000000002</v>
      </c>
      <c r="H31" s="409">
        <f t="shared" ref="H31" si="9">H12</f>
        <v>0.28499999999999998</v>
      </c>
      <c r="I31" s="36"/>
    </row>
    <row r="32" spans="1:13" ht="33" customHeight="1" x14ac:dyDescent="0.25">
      <c r="A32" s="36"/>
      <c r="B32" s="407" t="str">
        <f t="shared" si="2"/>
        <v>Actividades de hospitales públicos (IESS)</v>
      </c>
      <c r="C32" s="408">
        <f t="shared" si="3"/>
        <v>229032</v>
      </c>
      <c r="D32" s="408">
        <f t="shared" si="4"/>
        <v>249454</v>
      </c>
      <c r="E32" s="408">
        <f t="shared" si="3"/>
        <v>241492</v>
      </c>
      <c r="F32" s="409">
        <f t="shared" si="3"/>
        <v>0.17599999999999999</v>
      </c>
      <c r="G32" s="409">
        <f t="shared" si="5"/>
        <v>0.185</v>
      </c>
      <c r="H32" s="409">
        <f t="shared" ref="H32" si="10">H13</f>
        <v>0.186</v>
      </c>
      <c r="I32" s="36"/>
    </row>
    <row r="33" spans="1:12" ht="33" customHeight="1" x14ac:dyDescent="0.25">
      <c r="A33" s="36"/>
      <c r="B33" s="407" t="str">
        <f t="shared" si="2"/>
        <v>Actividades de hospitales públicos (MSP)</v>
      </c>
      <c r="C33" s="408">
        <f t="shared" si="3"/>
        <v>250239</v>
      </c>
      <c r="D33" s="408">
        <f t="shared" si="4"/>
        <v>334430</v>
      </c>
      <c r="E33" s="408">
        <f t="shared" si="3"/>
        <v>290528</v>
      </c>
      <c r="F33" s="409">
        <f t="shared" si="3"/>
        <v>0.193</v>
      </c>
      <c r="G33" s="409">
        <f t="shared" si="5"/>
        <v>0.248</v>
      </c>
      <c r="H33" s="409">
        <f t="shared" ref="H33" si="11">H14</f>
        <v>0.223</v>
      </c>
      <c r="I33" s="36"/>
    </row>
    <row r="34" spans="1:12" ht="33" customHeight="1" x14ac:dyDescent="0.25">
      <c r="A34" s="36"/>
      <c r="B34" s="407" t="str">
        <f t="shared" si="2"/>
        <v>Actividades de hospitales públicos (otros sector público)</v>
      </c>
      <c r="C34" s="408">
        <f t="shared" si="3"/>
        <v>18264</v>
      </c>
      <c r="D34" s="408">
        <f t="shared" si="4"/>
        <v>18497</v>
      </c>
      <c r="E34" s="408">
        <f t="shared" si="3"/>
        <v>16575</v>
      </c>
      <c r="F34" s="409">
        <f t="shared" si="3"/>
        <v>1.4E-2</v>
      </c>
      <c r="G34" s="409">
        <f t="shared" si="5"/>
        <v>1.4E-2</v>
      </c>
      <c r="H34" s="409">
        <f t="shared" ref="H34" si="12">H15</f>
        <v>1.2999999999999999E-2</v>
      </c>
      <c r="I34" s="36"/>
    </row>
    <row r="35" spans="1:12" ht="33" customHeight="1" x14ac:dyDescent="0.25">
      <c r="A35" s="36"/>
      <c r="B35" s="407" t="str">
        <f t="shared" si="2"/>
        <v>Actividades de planes de seguridad social de afiliación obligatoria</v>
      </c>
      <c r="C35" s="408">
        <f t="shared" si="3"/>
        <v>0</v>
      </c>
      <c r="D35" s="408">
        <f t="shared" si="4"/>
        <v>0</v>
      </c>
      <c r="E35" s="408">
        <f t="shared" si="3"/>
        <v>0</v>
      </c>
      <c r="F35" s="409">
        <f t="shared" si="3"/>
        <v>0</v>
      </c>
      <c r="G35" s="409">
        <f t="shared" si="5"/>
        <v>0</v>
      </c>
      <c r="H35" s="409">
        <f t="shared" ref="H35" si="13">H16</f>
        <v>0</v>
      </c>
      <c r="I35" s="36"/>
    </row>
    <row r="36" spans="1:12" ht="33" customHeight="1" x14ac:dyDescent="0.25">
      <c r="A36" s="36"/>
      <c r="B36" s="407" t="str">
        <f t="shared" si="2"/>
        <v>Actividades de salud pública, vacunación COVID</v>
      </c>
      <c r="C36" s="408">
        <f t="shared" si="3"/>
        <v>46632</v>
      </c>
      <c r="D36" s="408">
        <f t="shared" si="4"/>
        <v>0</v>
      </c>
      <c r="E36" s="408">
        <f t="shared" si="3"/>
        <v>0</v>
      </c>
      <c r="F36" s="409">
        <f t="shared" si="3"/>
        <v>3.5999999999999997E-2</v>
      </c>
      <c r="G36" s="409">
        <f t="shared" si="5"/>
        <v>0</v>
      </c>
      <c r="H36" s="409">
        <f t="shared" ref="H36" si="14">H17</f>
        <v>0</v>
      </c>
      <c r="I36" s="36"/>
    </row>
    <row r="37" spans="1:12" ht="33" customHeight="1" x14ac:dyDescent="0.25">
      <c r="A37" s="36"/>
      <c r="B37" s="407" t="str">
        <f t="shared" si="2"/>
        <v>Otras actividades relacionadas con la salud humana privados</v>
      </c>
      <c r="C37" s="408">
        <f t="shared" si="3"/>
        <v>96249</v>
      </c>
      <c r="D37" s="408">
        <f t="shared" si="4"/>
        <v>90162</v>
      </c>
      <c r="E37" s="408">
        <f t="shared" si="3"/>
        <v>73097</v>
      </c>
      <c r="F37" s="409">
        <f t="shared" si="3"/>
        <v>7.3999999999999996E-2</v>
      </c>
      <c r="G37" s="409">
        <f t="shared" si="5"/>
        <v>6.7000000000000004E-2</v>
      </c>
      <c r="H37" s="409">
        <f t="shared" ref="H37" si="15">H18</f>
        <v>5.6000000000000001E-2</v>
      </c>
      <c r="I37" s="36"/>
    </row>
    <row r="38" spans="1:12" ht="33" customHeight="1" x14ac:dyDescent="0.25">
      <c r="A38" s="36"/>
      <c r="B38" s="407" t="str">
        <f t="shared" si="2"/>
        <v>Otras actividades relacionadas con la salud humana públicos</v>
      </c>
      <c r="C38" s="408">
        <f t="shared" si="3"/>
        <v>0</v>
      </c>
      <c r="D38" s="408">
        <f t="shared" si="4"/>
        <v>0</v>
      </c>
      <c r="E38" s="408">
        <f t="shared" si="3"/>
        <v>0</v>
      </c>
      <c r="F38" s="409">
        <f t="shared" si="3"/>
        <v>0</v>
      </c>
      <c r="G38" s="409">
        <f t="shared" si="5"/>
        <v>0</v>
      </c>
      <c r="H38" s="409">
        <f t="shared" ref="H38" si="16">H19</f>
        <v>0</v>
      </c>
      <c r="I38" s="36"/>
    </row>
    <row r="39" spans="1:12" ht="33" customHeight="1" x14ac:dyDescent="0.25">
      <c r="A39" s="36"/>
      <c r="B39" s="407" t="str">
        <f t="shared" si="2"/>
        <v>Regulación de las actividades de organismos que prestan servicios de salud</v>
      </c>
      <c r="C39" s="407">
        <f t="shared" ref="C39:E39" si="17">+C20</f>
        <v>1095</v>
      </c>
      <c r="D39" s="408">
        <f t="shared" si="4"/>
        <v>1048</v>
      </c>
      <c r="E39" s="407">
        <f t="shared" si="17"/>
        <v>607</v>
      </c>
      <c r="F39" s="409">
        <f t="shared" si="3"/>
        <v>1E-3</v>
      </c>
      <c r="G39" s="409">
        <f t="shared" si="5"/>
        <v>1E-3</v>
      </c>
      <c r="H39" s="409">
        <f t="shared" ref="H39" si="18">H20</f>
        <v>0</v>
      </c>
      <c r="I39" s="36"/>
    </row>
    <row r="40" spans="1:12" ht="33" customHeight="1" x14ac:dyDescent="0.3">
      <c r="A40" s="36"/>
      <c r="B40" s="407" t="str">
        <f t="shared" si="2"/>
        <v>Total</v>
      </c>
      <c r="C40" s="407">
        <f>+C21</f>
        <v>1298149</v>
      </c>
      <c r="D40" s="408">
        <f t="shared" si="4"/>
        <v>1347973</v>
      </c>
      <c r="E40" s="407">
        <f>+E21</f>
        <v>1301391</v>
      </c>
      <c r="F40" s="410"/>
      <c r="G40" s="410"/>
      <c r="H40" s="410"/>
      <c r="I40" s="36"/>
    </row>
    <row r="41" spans="1:12" ht="33" customHeight="1" x14ac:dyDescent="0.25">
      <c r="A41" s="36"/>
      <c r="B41" s="405"/>
      <c r="C41" s="401"/>
      <c r="D41" s="401"/>
      <c r="E41" s="401"/>
      <c r="F41" s="402"/>
      <c r="G41" s="402"/>
      <c r="H41" s="402"/>
      <c r="I41" s="36"/>
    </row>
    <row r="42" spans="1:12" ht="33" customHeight="1" x14ac:dyDescent="0.25">
      <c r="A42" s="36"/>
      <c r="B42" s="400"/>
      <c r="C42" s="401"/>
      <c r="D42" s="401"/>
      <c r="E42" s="401"/>
      <c r="F42" s="402"/>
      <c r="G42" s="402"/>
      <c r="H42" s="402"/>
      <c r="I42" s="36"/>
    </row>
    <row r="43" spans="1:12" ht="33" customHeight="1" x14ac:dyDescent="0.25">
      <c r="A43" s="36"/>
      <c r="B43" s="400"/>
      <c r="C43" s="401"/>
      <c r="D43" s="401"/>
      <c r="E43" s="401"/>
      <c r="F43" s="402"/>
      <c r="G43" s="402"/>
      <c r="H43" s="402"/>
      <c r="I43" s="36"/>
    </row>
    <row r="44" spans="1:12" ht="33" customHeight="1" x14ac:dyDescent="0.25">
      <c r="B44" s="396"/>
      <c r="C44" s="397"/>
      <c r="D44" s="397"/>
      <c r="E44" s="397"/>
      <c r="F44" s="398"/>
      <c r="G44" s="398"/>
      <c r="H44" s="398"/>
    </row>
    <row r="45" spans="1:12" ht="16.5" customHeight="1" x14ac:dyDescent="0.3">
      <c r="B45" s="382" t="s">
        <v>301</v>
      </c>
      <c r="E45" s="394"/>
      <c r="F45" s="394"/>
      <c r="G45" s="394"/>
      <c r="H45" s="394"/>
      <c r="I45" s="394"/>
      <c r="J45" s="394"/>
      <c r="K45" s="394"/>
      <c r="L45" s="395"/>
    </row>
    <row r="46" spans="1:12" ht="16.5" customHeight="1" x14ac:dyDescent="0.3">
      <c r="B46" s="382" t="s">
        <v>362</v>
      </c>
      <c r="E46" s="394"/>
      <c r="F46" s="394"/>
      <c r="G46" s="394"/>
      <c r="H46" s="394"/>
      <c r="I46" s="394"/>
      <c r="J46" s="394"/>
      <c r="K46" s="394"/>
      <c r="L46" s="395"/>
    </row>
    <row r="47" spans="1:12" ht="16.5" customHeight="1" x14ac:dyDescent="0.3">
      <c r="B47" s="382" t="s">
        <v>108</v>
      </c>
      <c r="E47" s="394"/>
      <c r="F47" s="394"/>
      <c r="G47" s="394"/>
      <c r="H47" s="394"/>
      <c r="I47" s="394"/>
      <c r="J47" s="394"/>
      <c r="K47" s="394"/>
      <c r="L47" s="395"/>
    </row>
  </sheetData>
  <mergeCells count="4">
    <mergeCell ref="B3:H3"/>
    <mergeCell ref="B4:H4"/>
    <mergeCell ref="B5:H5"/>
    <mergeCell ref="B23:H23"/>
  </mergeCells>
  <hyperlinks>
    <hyperlink ref="B2" location="Indice!A1" display="Índice"/>
    <hyperlink ref="H2" location="'4.2_GM NIV SUB SNS'!A1" display="Siguiente"/>
    <hyperlink ref="F2" location="'3.2.4_EROG TIPO PRIV SHA'!A1" display="Anterior"/>
  </hyperlink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86"/>
  <sheetViews>
    <sheetView showGridLines="0" tabSelected="1" zoomScale="60" zoomScaleNormal="60" zoomScaleSheetLayoutView="100" workbookViewId="0">
      <pane ySplit="7" topLeftCell="A8" activePane="bottomLeft" state="frozen"/>
      <selection pane="bottomLeft"/>
    </sheetView>
  </sheetViews>
  <sheetFormatPr baseColWidth="10" defaultRowHeight="15" x14ac:dyDescent="0.25"/>
  <cols>
    <col min="1" max="1" width="9.5703125" customWidth="1"/>
    <col min="2" max="2" width="16.28515625" customWidth="1"/>
    <col min="3" max="3" width="168" customWidth="1"/>
    <col min="9" max="9" width="14.42578125" customWidth="1"/>
  </cols>
  <sheetData>
    <row r="1" spans="2:4" ht="74.25" customHeight="1" x14ac:dyDescent="0.25">
      <c r="C1" s="35"/>
    </row>
    <row r="2" spans="2:4" ht="15" customHeight="1" x14ac:dyDescent="0.25">
      <c r="C2" s="35"/>
    </row>
    <row r="3" spans="2:4" ht="8.25" customHeight="1" x14ac:dyDescent="0.25">
      <c r="B3" s="466"/>
      <c r="C3" s="466"/>
    </row>
    <row r="4" spans="2:4" ht="12.75" customHeight="1" x14ac:dyDescent="0.3">
      <c r="B4" s="465"/>
      <c r="C4" s="465"/>
    </row>
    <row r="5" spans="2:4" ht="10.5" customHeight="1" x14ac:dyDescent="0.25">
      <c r="B5" s="464"/>
      <c r="C5" s="464"/>
    </row>
    <row r="6" spans="2:4" ht="18" customHeight="1" x14ac:dyDescent="0.25">
      <c r="C6" s="37"/>
    </row>
    <row r="7" spans="2:4" ht="30.75" customHeight="1" x14ac:dyDescent="0.25">
      <c r="B7" s="30" t="s">
        <v>49</v>
      </c>
      <c r="C7" s="28" t="s">
        <v>50</v>
      </c>
      <c r="D7" s="39"/>
    </row>
    <row r="8" spans="2:4" ht="27" customHeight="1" x14ac:dyDescent="0.25">
      <c r="B8" s="43">
        <v>1</v>
      </c>
      <c r="C8" s="44" t="s">
        <v>82</v>
      </c>
    </row>
    <row r="9" spans="2:4" ht="27" customHeight="1" x14ac:dyDescent="0.25">
      <c r="B9" s="29" t="s">
        <v>245</v>
      </c>
      <c r="C9" s="33" t="s">
        <v>365</v>
      </c>
    </row>
    <row r="10" spans="2:4" ht="27" customHeight="1" x14ac:dyDescent="0.25">
      <c r="B10" s="29" t="s">
        <v>246</v>
      </c>
      <c r="C10" s="33" t="s">
        <v>366</v>
      </c>
    </row>
    <row r="11" spans="2:4" ht="27" customHeight="1" x14ac:dyDescent="0.25">
      <c r="B11" s="29" t="s">
        <v>247</v>
      </c>
      <c r="C11" s="33" t="s">
        <v>367</v>
      </c>
    </row>
    <row r="12" spans="2:4" ht="27" customHeight="1" x14ac:dyDescent="0.25">
      <c r="B12" s="43">
        <v>2</v>
      </c>
      <c r="C12" s="44" t="s">
        <v>107</v>
      </c>
    </row>
    <row r="13" spans="2:4" ht="27" customHeight="1" x14ac:dyDescent="0.25">
      <c r="B13" s="29" t="s">
        <v>248</v>
      </c>
      <c r="C13" s="33" t="s">
        <v>368</v>
      </c>
    </row>
    <row r="14" spans="2:4" ht="27" customHeight="1" x14ac:dyDescent="0.25">
      <c r="B14" s="29" t="s">
        <v>249</v>
      </c>
      <c r="C14" s="33" t="s">
        <v>369</v>
      </c>
    </row>
    <row r="15" spans="2:4" ht="27" customHeight="1" x14ac:dyDescent="0.25">
      <c r="B15" s="29" t="s">
        <v>250</v>
      </c>
      <c r="C15" s="33" t="s">
        <v>370</v>
      </c>
    </row>
    <row r="16" spans="2:4" ht="27" customHeight="1" x14ac:dyDescent="0.25">
      <c r="B16" s="29" t="s">
        <v>251</v>
      </c>
      <c r="C16" s="33" t="s">
        <v>371</v>
      </c>
    </row>
    <row r="17" spans="2:3" ht="27" customHeight="1" x14ac:dyDescent="0.25">
      <c r="B17" s="29" t="s">
        <v>252</v>
      </c>
      <c r="C17" s="33" t="s">
        <v>372</v>
      </c>
    </row>
    <row r="18" spans="2:3" ht="27" customHeight="1" x14ac:dyDescent="0.25">
      <c r="B18" s="43">
        <v>3</v>
      </c>
      <c r="C18" s="44" t="s">
        <v>167</v>
      </c>
    </row>
    <row r="19" spans="2:3" ht="27" customHeight="1" x14ac:dyDescent="0.25">
      <c r="B19" s="43" t="s">
        <v>253</v>
      </c>
      <c r="C19" s="42" t="s">
        <v>168</v>
      </c>
    </row>
    <row r="20" spans="2:3" ht="27" customHeight="1" x14ac:dyDescent="0.25">
      <c r="B20" s="29" t="s">
        <v>76</v>
      </c>
      <c r="C20" s="33" t="s">
        <v>373</v>
      </c>
    </row>
    <row r="21" spans="2:3" ht="27" customHeight="1" x14ac:dyDescent="0.25">
      <c r="B21" s="29" t="s">
        <v>77</v>
      </c>
      <c r="C21" s="33" t="s">
        <v>374</v>
      </c>
    </row>
    <row r="22" spans="2:3" ht="27" customHeight="1" x14ac:dyDescent="0.25">
      <c r="B22" s="29" t="s">
        <v>78</v>
      </c>
      <c r="C22" s="33" t="s">
        <v>375</v>
      </c>
    </row>
    <row r="23" spans="2:3" ht="27" customHeight="1" x14ac:dyDescent="0.25">
      <c r="B23" s="29" t="s">
        <v>104</v>
      </c>
      <c r="C23" s="33" t="s">
        <v>376</v>
      </c>
    </row>
    <row r="24" spans="2:3" ht="27" customHeight="1" x14ac:dyDescent="0.25">
      <c r="B24" s="43" t="s">
        <v>254</v>
      </c>
      <c r="C24" s="42" t="s">
        <v>169</v>
      </c>
    </row>
    <row r="25" spans="2:3" ht="27" customHeight="1" x14ac:dyDescent="0.25">
      <c r="B25" s="29" t="s">
        <v>79</v>
      </c>
      <c r="C25" s="33" t="s">
        <v>377</v>
      </c>
    </row>
    <row r="26" spans="2:3" ht="27" customHeight="1" x14ac:dyDescent="0.25">
      <c r="B26" s="29" t="s">
        <v>80</v>
      </c>
      <c r="C26" s="33" t="s">
        <v>378</v>
      </c>
    </row>
    <row r="27" spans="2:3" ht="27" customHeight="1" x14ac:dyDescent="0.25">
      <c r="B27" s="29" t="s">
        <v>81</v>
      </c>
      <c r="C27" s="33" t="s">
        <v>379</v>
      </c>
    </row>
    <row r="28" spans="2:3" ht="27" customHeight="1" x14ac:dyDescent="0.25">
      <c r="B28" s="29" t="s">
        <v>105</v>
      </c>
      <c r="C28" s="33" t="s">
        <v>380</v>
      </c>
    </row>
    <row r="29" spans="2:3" ht="27" customHeight="1" x14ac:dyDescent="0.25">
      <c r="B29" s="43">
        <v>4</v>
      </c>
      <c r="C29" s="44" t="s">
        <v>297</v>
      </c>
    </row>
    <row r="30" spans="2:3" ht="27" customHeight="1" x14ac:dyDescent="0.25">
      <c r="B30" s="29" t="s">
        <v>255</v>
      </c>
      <c r="C30" s="33" t="s">
        <v>298</v>
      </c>
    </row>
    <row r="31" spans="2:3" ht="27" customHeight="1" x14ac:dyDescent="0.25">
      <c r="B31" s="29" t="s">
        <v>256</v>
      </c>
      <c r="C31" s="40" t="s">
        <v>382</v>
      </c>
    </row>
    <row r="32" spans="2:3" ht="27" customHeight="1" x14ac:dyDescent="0.25">
      <c r="B32" s="29" t="s">
        <v>299</v>
      </c>
      <c r="C32" s="33" t="s">
        <v>381</v>
      </c>
    </row>
    <row r="33" spans="2:3" ht="27" customHeight="1" x14ac:dyDescent="0.25">
      <c r="B33" s="43">
        <v>5</v>
      </c>
      <c r="C33" s="44" t="s">
        <v>528</v>
      </c>
    </row>
    <row r="34" spans="2:3" ht="27" customHeight="1" x14ac:dyDescent="0.25">
      <c r="B34" s="29" t="s">
        <v>307</v>
      </c>
      <c r="C34" s="33" t="s">
        <v>540</v>
      </c>
    </row>
    <row r="35" spans="2:3" ht="27" customHeight="1" x14ac:dyDescent="0.25">
      <c r="B35" s="29" t="s">
        <v>557</v>
      </c>
      <c r="C35" s="33" t="s">
        <v>558</v>
      </c>
    </row>
    <row r="36" spans="2:3" ht="27" customHeight="1" x14ac:dyDescent="0.25">
      <c r="B36" s="43">
        <v>6</v>
      </c>
      <c r="C36" s="44" t="s">
        <v>91</v>
      </c>
    </row>
    <row r="37" spans="2:3" ht="27" customHeight="1" x14ac:dyDescent="0.25">
      <c r="B37" s="29" t="s">
        <v>529</v>
      </c>
      <c r="C37" s="33" t="s">
        <v>164</v>
      </c>
    </row>
    <row r="38" spans="2:3" ht="27" customHeight="1" x14ac:dyDescent="0.25">
      <c r="B38" s="29" t="s">
        <v>530</v>
      </c>
      <c r="C38" s="33" t="s">
        <v>216</v>
      </c>
    </row>
    <row r="39" spans="2:3" x14ac:dyDescent="0.25">
      <c r="B39" s="31"/>
      <c r="C39" s="31"/>
    </row>
    <row r="40" spans="2:3" x14ac:dyDescent="0.25">
      <c r="B40" s="34" t="s">
        <v>54</v>
      </c>
      <c r="C40" s="41" t="s">
        <v>559</v>
      </c>
    </row>
    <row r="41" spans="2:3" x14ac:dyDescent="0.25">
      <c r="B41" s="32"/>
      <c r="C41" s="41" t="s">
        <v>384</v>
      </c>
    </row>
    <row r="42" spans="2:3" ht="28.5" customHeight="1" x14ac:dyDescent="0.25">
      <c r="B42" s="32"/>
      <c r="C42" s="41" t="s">
        <v>288</v>
      </c>
    </row>
    <row r="44" spans="2:3" ht="27" customHeight="1" x14ac:dyDescent="0.25"/>
    <row r="45" spans="2:3" ht="27" customHeight="1" x14ac:dyDescent="0.25"/>
    <row r="46" spans="2:3" ht="27" customHeight="1" x14ac:dyDescent="0.25"/>
    <row r="47" spans="2:3" ht="27" customHeight="1" x14ac:dyDescent="0.25"/>
    <row r="48" spans="2:3" ht="27" customHeight="1" x14ac:dyDescent="0.25"/>
    <row r="49" spans="4:4" ht="27" customHeight="1" x14ac:dyDescent="0.25"/>
    <row r="50" spans="4:4" ht="27" customHeight="1" x14ac:dyDescent="0.25"/>
    <row r="51" spans="4:4" ht="27" customHeight="1" x14ac:dyDescent="0.25"/>
    <row r="52" spans="4:4" ht="27" customHeight="1" x14ac:dyDescent="0.25"/>
    <row r="53" spans="4:4" ht="27" customHeight="1" x14ac:dyDescent="0.25"/>
    <row r="54" spans="4:4" ht="27" customHeight="1" x14ac:dyDescent="0.25"/>
    <row r="55" spans="4:4" ht="27" customHeight="1" x14ac:dyDescent="0.25"/>
    <row r="56" spans="4:4" ht="27" customHeight="1" x14ac:dyDescent="0.25"/>
    <row r="57" spans="4:4" ht="27" customHeight="1" x14ac:dyDescent="0.25"/>
    <row r="58" spans="4:4" ht="27" customHeight="1" x14ac:dyDescent="0.25"/>
    <row r="59" spans="4:4" ht="27" customHeight="1" x14ac:dyDescent="0.25"/>
    <row r="60" spans="4:4" ht="27" customHeight="1" x14ac:dyDescent="0.25"/>
    <row r="61" spans="4:4" ht="27" customHeight="1" x14ac:dyDescent="0.25"/>
    <row r="62" spans="4:4" ht="27" customHeight="1" x14ac:dyDescent="0.25"/>
    <row r="63" spans="4:4" ht="27" customHeight="1" x14ac:dyDescent="0.25">
      <c r="D63" s="36"/>
    </row>
    <row r="64" spans="4:4" ht="27" customHeight="1" x14ac:dyDescent="0.25">
      <c r="D64" s="38"/>
    </row>
    <row r="65" spans="4:4" ht="27" customHeight="1" x14ac:dyDescent="0.25">
      <c r="D65" s="38"/>
    </row>
    <row r="66" spans="4:4" ht="27" customHeight="1" x14ac:dyDescent="0.25">
      <c r="D66" s="38"/>
    </row>
    <row r="67" spans="4:4" ht="27" customHeight="1" x14ac:dyDescent="0.25">
      <c r="D67" s="38"/>
    </row>
    <row r="68" spans="4:4" ht="27" customHeight="1" x14ac:dyDescent="0.25">
      <c r="D68" s="38"/>
    </row>
    <row r="69" spans="4:4" ht="27" customHeight="1" x14ac:dyDescent="0.25">
      <c r="D69" s="38"/>
    </row>
    <row r="70" spans="4:4" ht="27" customHeight="1" x14ac:dyDescent="0.25">
      <c r="D70" s="38"/>
    </row>
    <row r="71" spans="4:4" ht="27" customHeight="1" x14ac:dyDescent="0.25">
      <c r="D71" s="38"/>
    </row>
    <row r="72" spans="4:4" ht="27" customHeight="1" x14ac:dyDescent="0.25">
      <c r="D72" s="38"/>
    </row>
    <row r="73" spans="4:4" ht="27" customHeight="1" x14ac:dyDescent="0.25">
      <c r="D73" s="38"/>
    </row>
    <row r="74" spans="4:4" ht="27" customHeight="1" x14ac:dyDescent="0.25">
      <c r="D74" s="38"/>
    </row>
    <row r="75" spans="4:4" ht="27" customHeight="1" x14ac:dyDescent="0.25"/>
    <row r="76" spans="4:4" ht="27" customHeight="1" x14ac:dyDescent="0.25"/>
    <row r="77" spans="4:4" ht="27" customHeight="1" x14ac:dyDescent="0.25"/>
    <row r="78" spans="4:4" ht="27" customHeight="1" x14ac:dyDescent="0.25"/>
    <row r="79" spans="4:4" ht="27" customHeight="1" x14ac:dyDescent="0.25"/>
    <row r="80" spans="4:4" ht="27" customHeight="1" x14ac:dyDescent="0.25"/>
    <row r="81" ht="27" customHeight="1" x14ac:dyDescent="0.25"/>
    <row r="82" ht="27" customHeight="1" x14ac:dyDescent="0.25"/>
    <row r="83" ht="27" customHeight="1" x14ac:dyDescent="0.25"/>
    <row r="85" ht="24.4" customHeight="1" x14ac:dyDescent="0.25"/>
    <row r="86" ht="13.15" customHeight="1" x14ac:dyDescent="0.25"/>
  </sheetData>
  <mergeCells count="3">
    <mergeCell ref="B5:C5"/>
    <mergeCell ref="B4:C4"/>
    <mergeCell ref="B3:C3"/>
  </mergeCells>
  <conditionalFormatting sqref="C1:C2 B3:B5 C6 C45:C1048576">
    <cfRule type="containsText" dxfId="36" priority="230" operator="containsText" text="isflsh">
      <formula>NOT(ISERROR(SEARCH("isflsh",B1)))</formula>
    </cfRule>
  </conditionalFormatting>
  <conditionalFormatting sqref="C8:C28 C36 C39">
    <cfRule type="containsText" dxfId="35" priority="14" operator="containsText" text="isflsh">
      <formula>NOT(ISERROR(SEARCH("isflsh",C8)))</formula>
    </cfRule>
  </conditionalFormatting>
  <conditionalFormatting sqref="C29">
    <cfRule type="containsText" dxfId="34" priority="9" operator="containsText" text="isflsh">
      <formula>NOT(ISERROR(SEARCH("isflsh",C29)))</formula>
    </cfRule>
  </conditionalFormatting>
  <conditionalFormatting sqref="C30:C31">
    <cfRule type="containsText" dxfId="33" priority="8" operator="containsText" text="isflsh">
      <formula>NOT(ISERROR(SEARCH("isflsh",C30)))</formula>
    </cfRule>
  </conditionalFormatting>
  <conditionalFormatting sqref="C32">
    <cfRule type="containsText" dxfId="32" priority="7" operator="containsText" text="isflsh">
      <formula>NOT(ISERROR(SEARCH("isflsh",C32)))</formula>
    </cfRule>
  </conditionalFormatting>
  <conditionalFormatting sqref="C33">
    <cfRule type="containsText" dxfId="31" priority="5" operator="containsText" text="isflsh">
      <formula>NOT(ISERROR(SEARCH("isflsh",C33)))</formula>
    </cfRule>
  </conditionalFormatting>
  <conditionalFormatting sqref="C37:C38">
    <cfRule type="containsText" dxfId="30" priority="4" operator="containsText" text="isflsh">
      <formula>NOT(ISERROR(SEARCH("isflsh",C37)))</formula>
    </cfRule>
  </conditionalFormatting>
  <conditionalFormatting sqref="C34">
    <cfRule type="containsText" dxfId="29" priority="2" operator="containsText" text="isflsh">
      <formula>NOT(ISERROR(SEARCH("isflsh",C34)))</formula>
    </cfRule>
  </conditionalFormatting>
  <conditionalFormatting sqref="C35">
    <cfRule type="containsText" dxfId="28" priority="1" operator="containsText" text="isflsh">
      <formula>NOT(ISERROR(SEARCH("isflsh",C35)))</formula>
    </cfRule>
  </conditionalFormatting>
  <hyperlinks>
    <hyperlink ref="C11" location="'1.3_FBKF PUB Y PRIV'!A1" display="Formación bruta de capital fijo de la salud (FBCF) según sector público y privado 2007-2021"/>
    <hyperlink ref="C13" location="'2.1_FINANC SECT'!A1" display="Financiamiento de los servicios característicos de la salud según sectores institucionales 2007-2021"/>
    <hyperlink ref="C9" location="'1.1_GNS_PIB'!A1" display="Gasto Nacional en Salud según sector público y privado respecto del PIB 2007-2021"/>
    <hyperlink ref="C14" location="'2.2_FINANC TIPO INGR'!A1" display="Financiamiento de los servicios característicos de la salud por tipos de ingreso según agentes de financiamiento 2021"/>
    <hyperlink ref="C17" location="'2.5_FINANC_PCC'!A1" display="Financiamiento de la producción de las actividades características de la salud 2021"/>
    <hyperlink ref="C15" location="'2.3_EROG SECT'!A1" display="Erogaciones de los servicios característicos de la salud según sectores institucionales 2007-2021"/>
    <hyperlink ref="C16" location="'2.4_EROG SEG SECTOR'!A1" display="Erogaciones de los servicios característicos de la salud por tipos de gasto según unidades institucionales 2021"/>
    <hyperlink ref="C25" location="'3.2.1_EROG PUB SHA'!Área_de_impresión" display="Erogaciones de los servicios característicos de la salud según sector público y clasificación SHA 2007-2021"/>
    <hyperlink ref="C20" location="'3.1.1_EROG PUB NA'!A1" display="Erogaciones de los servicios característicos de la salud según sector público y niveles de atención 2007-2021"/>
    <hyperlink ref="C22" location="'3.1.3_EROG TIPO PUB NA'!A1" display="Erogaciones de los servicios característicos de la salud por tipos de gasto según sector público y niveles de atención 2021"/>
    <hyperlink ref="C10" location="'1.2_GNS_ESTRUC'!A1" display="Composición del Gasto Nacional en Salud según sector público y privado 2007-2021"/>
    <hyperlink ref="C21" location="'3.1.2_EROG PRIV NA'!A1" display="Erogaciones de los servicios característicos de la salud según sector privado y niveles de atención 2007-2021"/>
    <hyperlink ref="C23" location="'3.1.4_EROG TIPO PRIV NA'!A1" display="Erogaciones de los servicios característicos de la salud por tipos de gasto según sector privado y niveles de atención 2021"/>
    <hyperlink ref="C26" location="'3.2.2_EROG PRIV SHA'!A1" display="Erogaciones de los servicios característicos de la salud según sector privado y clasificación SHA 2007-2021"/>
    <hyperlink ref="C27" location="'3.2.3_EROG TIPO PUB SHA'!A1" display="Erogaciones de los servicios característicos de la salud por tipos de gasto según sector público y clasificación SHA 2021"/>
    <hyperlink ref="C28" location="'3.2.4_EROG TIPO PRIV SHA'!A1" display="Erogaciones de los servicios característicos de la salud por tipos de gasto según sector privado y clasificación SHA 2021"/>
    <hyperlink ref="C37" location="'6.1'!A1" display="Correspondencia de industrias y productos de la salud que conforman las Cuentas Satélite de Salud"/>
    <hyperlink ref="C38" location="'6.2'!A1" display="Relación de las industrias de CSS con los niveles y subniveles de atención del SNS"/>
    <hyperlink ref="C30" location="'4.1_IM PROD PUB PRIV'!A1" display="Gasto de insumos médicos según productos (nivel 2) del sector público y privado de la salud 2022 y 2023"/>
    <hyperlink ref="C31" location="'4.2_GM NIV SUB SNS'!A1" display="'4.2_GM NIV SUB SNS'!A1"/>
    <hyperlink ref="C32" location="'4.3_GM SEC NIV SNS'!A1" display="'4.3_GM SEC NIV SNS'!A1"/>
    <hyperlink ref="C34" location="'5.1_FINAN_EROG'!A1" display="Evolución de financiamiento y erogación según sector en actividades características"/>
    <hyperlink ref="C35" location="'5.2_DERIVACIONES'!A1" display="Derivaciones de pacientes del sector público al privado según valores facturados y pagados 2022-2024"/>
  </hyperlinks>
  <pageMargins left="0.7" right="0.7" top="0.75" bottom="0.75" header="0.3" footer="0.3"/>
  <pageSetup paperSize="9" scale="65" orientation="landscape"/>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83.7109375" customWidth="1"/>
    <col min="3" max="8" width="15.85546875" customWidth="1"/>
    <col min="9" max="14" width="15.7109375" customWidth="1"/>
  </cols>
  <sheetData>
    <row r="1" spans="1:13" ht="78" customHeight="1" x14ac:dyDescent="0.25">
      <c r="A1" s="352"/>
    </row>
    <row r="2" spans="1:13" ht="33" customHeight="1" x14ac:dyDescent="0.35">
      <c r="B2" s="383" t="s">
        <v>38</v>
      </c>
      <c r="F2" s="384" t="s">
        <v>74</v>
      </c>
      <c r="G2" s="384"/>
      <c r="H2" s="383" t="s">
        <v>75</v>
      </c>
    </row>
    <row r="3" spans="1:13" ht="33" customHeight="1" x14ac:dyDescent="0.25">
      <c r="B3" s="510" t="s">
        <v>302</v>
      </c>
      <c r="C3" s="510"/>
      <c r="D3" s="510"/>
      <c r="E3" s="510"/>
      <c r="F3" s="510"/>
      <c r="G3" s="510"/>
      <c r="H3" s="510"/>
    </row>
    <row r="4" spans="1:13" ht="33" customHeight="1" x14ac:dyDescent="0.3">
      <c r="B4" s="511" t="s">
        <v>303</v>
      </c>
      <c r="C4" s="515"/>
      <c r="D4" s="515"/>
      <c r="E4" s="515"/>
      <c r="F4" s="515"/>
      <c r="G4" s="515"/>
      <c r="H4" s="515"/>
      <c r="J4" s="418"/>
      <c r="K4" s="419"/>
    </row>
    <row r="5" spans="1:13" ht="21" customHeight="1" x14ac:dyDescent="0.25">
      <c r="B5" s="512" t="s">
        <v>386</v>
      </c>
      <c r="C5" s="516"/>
      <c r="D5" s="516"/>
      <c r="E5" s="516"/>
      <c r="F5" s="516"/>
      <c r="G5" s="516"/>
      <c r="H5" s="516"/>
      <c r="J5" s="386"/>
      <c r="K5" s="386"/>
      <c r="M5" s="385"/>
    </row>
    <row r="6" spans="1:13" ht="33" customHeight="1" x14ac:dyDescent="0.25">
      <c r="B6" s="387" t="s">
        <v>304</v>
      </c>
      <c r="C6" s="386"/>
      <c r="D6" s="386"/>
      <c r="E6" s="386"/>
      <c r="F6" s="386"/>
      <c r="G6" s="386"/>
      <c r="H6" s="386"/>
      <c r="J6" s="386"/>
      <c r="K6" s="386"/>
      <c r="M6" s="385"/>
    </row>
    <row r="7" spans="1:13" ht="33" customHeight="1" x14ac:dyDescent="0.25">
      <c r="B7" s="387" t="s">
        <v>51</v>
      </c>
      <c r="J7" s="386"/>
      <c r="K7" s="386"/>
      <c r="M7" s="385"/>
    </row>
    <row r="8" spans="1:13" ht="33" customHeight="1" x14ac:dyDescent="0.25">
      <c r="B8" s="28" t="s">
        <v>504</v>
      </c>
      <c r="C8" s="388" t="s">
        <v>505</v>
      </c>
      <c r="D8" s="388" t="s">
        <v>506</v>
      </c>
      <c r="E8" s="388" t="s">
        <v>507</v>
      </c>
      <c r="F8" s="388" t="s">
        <v>508</v>
      </c>
      <c r="G8" s="388" t="s">
        <v>509</v>
      </c>
      <c r="H8" s="388" t="s">
        <v>510</v>
      </c>
      <c r="J8" s="386"/>
      <c r="K8" s="386"/>
      <c r="M8" s="385"/>
    </row>
    <row r="9" spans="1:13" ht="33" customHeight="1" x14ac:dyDescent="0.25">
      <c r="B9" s="389" t="s">
        <v>466</v>
      </c>
      <c r="C9" s="345">
        <v>28823.615484000398</v>
      </c>
      <c r="D9" s="345">
        <v>29533.745581511499</v>
      </c>
      <c r="E9" s="345">
        <v>26439.941866729201</v>
      </c>
      <c r="F9" s="390">
        <v>0.25800000000000001</v>
      </c>
      <c r="G9" s="390">
        <v>0.28100000000000003</v>
      </c>
      <c r="H9" s="390">
        <v>0.25600000000000001</v>
      </c>
      <c r="J9" s="386"/>
      <c r="K9" s="386"/>
      <c r="M9" s="385"/>
    </row>
    <row r="10" spans="1:13" ht="33" customHeight="1" x14ac:dyDescent="0.25">
      <c r="B10" s="389" t="s">
        <v>467</v>
      </c>
      <c r="C10" s="345">
        <v>16066.6918184351</v>
      </c>
      <c r="D10" s="345">
        <v>18234.616736873701</v>
      </c>
      <c r="E10" s="345">
        <v>15485.9788762028</v>
      </c>
      <c r="F10" s="390">
        <v>0.14399999999999999</v>
      </c>
      <c r="G10" s="390">
        <v>0.17399999999999999</v>
      </c>
      <c r="H10" s="390">
        <v>0.15</v>
      </c>
      <c r="J10" s="386"/>
      <c r="K10" s="386"/>
      <c r="M10" s="385"/>
    </row>
    <row r="11" spans="1:13" ht="33" customHeight="1" x14ac:dyDescent="0.25">
      <c r="B11" s="389" t="s">
        <v>468</v>
      </c>
      <c r="C11" s="345">
        <v>9105.8102680155007</v>
      </c>
      <c r="D11" s="345">
        <v>9024.2554200865397</v>
      </c>
      <c r="E11" s="345">
        <v>7749.2580908965601</v>
      </c>
      <c r="F11" s="390">
        <v>8.2000000000000003E-2</v>
      </c>
      <c r="G11" s="390">
        <v>8.5999999999999993E-2</v>
      </c>
      <c r="H11" s="390">
        <v>7.4999999999999997E-2</v>
      </c>
      <c r="J11" s="386"/>
      <c r="K11" s="386"/>
      <c r="M11" s="385"/>
    </row>
    <row r="12" spans="1:13" ht="33" customHeight="1" x14ac:dyDescent="0.25">
      <c r="B12" s="389" t="s">
        <v>469</v>
      </c>
      <c r="C12" s="345">
        <v>30992.3919653046</v>
      </c>
      <c r="D12" s="345">
        <v>25424.785967319302</v>
      </c>
      <c r="E12" s="345">
        <v>28754.046274979301</v>
      </c>
      <c r="F12" s="390">
        <v>0.27800000000000002</v>
      </c>
      <c r="G12" s="390">
        <v>0.24199999999999999</v>
      </c>
      <c r="H12" s="390">
        <v>0.27900000000000003</v>
      </c>
      <c r="J12" s="386"/>
      <c r="K12" s="386"/>
      <c r="M12" s="385"/>
    </row>
    <row r="13" spans="1:13" ht="33" customHeight="1" x14ac:dyDescent="0.25">
      <c r="B13" s="389" t="s">
        <v>465</v>
      </c>
      <c r="C13" s="345">
        <v>17168.923102189499</v>
      </c>
      <c r="D13" s="345">
        <v>13556.1064866735</v>
      </c>
      <c r="E13" s="345">
        <v>15524.8678862903</v>
      </c>
      <c r="F13" s="390">
        <v>0.154</v>
      </c>
      <c r="G13" s="390">
        <v>0.129</v>
      </c>
      <c r="H13" s="390">
        <v>0.15</v>
      </c>
      <c r="J13" s="386"/>
      <c r="K13" s="386"/>
      <c r="M13" s="385"/>
    </row>
    <row r="14" spans="1:13" ht="33" customHeight="1" x14ac:dyDescent="0.25">
      <c r="B14" s="389" t="s">
        <v>464</v>
      </c>
      <c r="C14" s="345">
        <v>9474.3605979489694</v>
      </c>
      <c r="D14" s="345">
        <v>9202.7325201939893</v>
      </c>
      <c r="E14" s="345">
        <v>9209.7992912831305</v>
      </c>
      <c r="F14" s="390">
        <v>8.5000000000000006E-2</v>
      </c>
      <c r="G14" s="390">
        <v>8.7999999999999995E-2</v>
      </c>
      <c r="H14" s="390">
        <v>8.8999999999999996E-2</v>
      </c>
      <c r="J14" s="386"/>
      <c r="K14" s="386"/>
      <c r="M14" s="385"/>
    </row>
    <row r="15" spans="1:13" ht="33" customHeight="1" x14ac:dyDescent="0.25">
      <c r="B15" s="391" t="s">
        <v>423</v>
      </c>
      <c r="C15" s="392">
        <v>111632</v>
      </c>
      <c r="D15" s="392">
        <v>104976</v>
      </c>
      <c r="E15" s="392">
        <v>103164</v>
      </c>
      <c r="F15" s="411">
        <v>1</v>
      </c>
      <c r="G15" s="411">
        <v>1</v>
      </c>
      <c r="H15" s="411">
        <v>1</v>
      </c>
      <c r="J15" s="386"/>
      <c r="K15" s="386"/>
      <c r="M15" s="385"/>
    </row>
    <row r="16" spans="1:13" ht="33" customHeight="1" x14ac:dyDescent="0.25">
      <c r="B16" s="386"/>
      <c r="C16" s="386"/>
      <c r="D16" s="386"/>
      <c r="E16" s="386"/>
      <c r="F16" s="386"/>
      <c r="G16" s="386"/>
      <c r="H16" s="386"/>
      <c r="J16" s="386"/>
      <c r="K16" s="386"/>
      <c r="M16" s="385"/>
    </row>
    <row r="17" spans="2:12" ht="36" customHeight="1" x14ac:dyDescent="0.25">
      <c r="B17" s="513" t="s">
        <v>387</v>
      </c>
      <c r="C17" s="513"/>
      <c r="D17" s="513"/>
      <c r="E17" s="513"/>
      <c r="F17" s="513"/>
      <c r="G17" s="513"/>
      <c r="H17" s="513"/>
      <c r="I17" s="393"/>
      <c r="J17" s="393"/>
      <c r="K17" s="394"/>
      <c r="L17" s="395"/>
    </row>
    <row r="18" spans="2:12" ht="33" customHeight="1" x14ac:dyDescent="0.25">
      <c r="B18" s="420"/>
      <c r="C18" s="421"/>
      <c r="D18" s="421"/>
      <c r="E18" s="421"/>
      <c r="F18" s="422"/>
      <c r="G18" s="422"/>
      <c r="H18" s="422"/>
    </row>
    <row r="19" spans="2:12" ht="33" customHeight="1" x14ac:dyDescent="0.25">
      <c r="B19" s="423"/>
      <c r="C19" s="423"/>
      <c r="D19" s="424"/>
      <c r="E19" s="424"/>
      <c r="F19" s="424"/>
      <c r="G19" s="424"/>
      <c r="H19" s="424"/>
    </row>
    <row r="20" spans="2:12" ht="33" customHeight="1" x14ac:dyDescent="0.25">
      <c r="B20" s="412" t="s">
        <v>300</v>
      </c>
      <c r="C20" s="413" t="str">
        <f t="shared" ref="C20:D20" si="0">+C8</f>
        <v>2022</v>
      </c>
      <c r="D20" s="413" t="str">
        <f t="shared" si="0"/>
        <v>2023</v>
      </c>
      <c r="E20" s="413"/>
      <c r="F20" s="412" t="str">
        <f>+C20</f>
        <v>2022</v>
      </c>
      <c r="G20" s="412"/>
      <c r="H20" s="412" t="str">
        <f>+D20</f>
        <v>2023</v>
      </c>
    </row>
    <row r="21" spans="2:12" ht="33" customHeight="1" x14ac:dyDescent="0.25">
      <c r="B21" s="414" t="str">
        <f t="shared" ref="B21:B27" si="1">+B9</f>
        <v>Centros de salud A</v>
      </c>
      <c r="C21" s="415">
        <f>C9</f>
        <v>28823.615484000398</v>
      </c>
      <c r="D21" s="415">
        <f t="shared" ref="D21:H21" si="2">D9</f>
        <v>29533.745581511499</v>
      </c>
      <c r="E21" s="415"/>
      <c r="F21" s="416">
        <f t="shared" si="2"/>
        <v>0.25800000000000001</v>
      </c>
      <c r="G21" s="416"/>
      <c r="H21" s="416">
        <f t="shared" si="2"/>
        <v>0.25600000000000001</v>
      </c>
    </row>
    <row r="22" spans="2:12" ht="33" customHeight="1" x14ac:dyDescent="0.25">
      <c r="B22" s="414" t="str">
        <f t="shared" si="1"/>
        <v>Centros de salud B</v>
      </c>
      <c r="C22" s="415">
        <f t="shared" ref="C22:H27" si="3">C10</f>
        <v>16066.6918184351</v>
      </c>
      <c r="D22" s="415">
        <f t="shared" si="3"/>
        <v>18234.616736873701</v>
      </c>
      <c r="E22" s="415"/>
      <c r="F22" s="416">
        <f t="shared" si="3"/>
        <v>0.14399999999999999</v>
      </c>
      <c r="G22" s="416"/>
      <c r="H22" s="416">
        <f t="shared" si="3"/>
        <v>0.15</v>
      </c>
    </row>
    <row r="23" spans="2:12" ht="33" customHeight="1" x14ac:dyDescent="0.25">
      <c r="B23" s="414" t="str">
        <f t="shared" si="1"/>
        <v>Centros de salud C</v>
      </c>
      <c r="C23" s="415">
        <f t="shared" si="3"/>
        <v>9105.8102680155007</v>
      </c>
      <c r="D23" s="415">
        <f t="shared" si="3"/>
        <v>9024.2554200865397</v>
      </c>
      <c r="E23" s="415"/>
      <c r="F23" s="416">
        <f t="shared" si="3"/>
        <v>8.2000000000000003E-2</v>
      </c>
      <c r="G23" s="416"/>
      <c r="H23" s="416">
        <f t="shared" si="3"/>
        <v>7.4999999999999997E-2</v>
      </c>
    </row>
    <row r="24" spans="2:12" ht="33" customHeight="1" x14ac:dyDescent="0.25">
      <c r="B24" s="414" t="str">
        <f t="shared" si="1"/>
        <v>Centros de salud en el trabajo</v>
      </c>
      <c r="C24" s="415">
        <f t="shared" si="3"/>
        <v>30992.3919653046</v>
      </c>
      <c r="D24" s="415">
        <f t="shared" si="3"/>
        <v>25424.785967319302</v>
      </c>
      <c r="E24" s="415"/>
      <c r="F24" s="416">
        <f t="shared" si="3"/>
        <v>0.27800000000000002</v>
      </c>
      <c r="G24" s="416"/>
      <c r="H24" s="416">
        <f t="shared" si="3"/>
        <v>0.27900000000000003</v>
      </c>
    </row>
    <row r="25" spans="2:12" ht="33" customHeight="1" x14ac:dyDescent="0.25">
      <c r="B25" s="414" t="str">
        <f t="shared" si="1"/>
        <v>Consultorios generales</v>
      </c>
      <c r="C25" s="415">
        <f t="shared" si="3"/>
        <v>17168.923102189499</v>
      </c>
      <c r="D25" s="415">
        <f t="shared" si="3"/>
        <v>13556.1064866735</v>
      </c>
      <c r="E25" s="415"/>
      <c r="F25" s="416">
        <f t="shared" si="3"/>
        <v>0.154</v>
      </c>
      <c r="G25" s="416"/>
      <c r="H25" s="416">
        <f t="shared" si="3"/>
        <v>0.15</v>
      </c>
    </row>
    <row r="26" spans="2:12" ht="33" customHeight="1" x14ac:dyDescent="0.25">
      <c r="B26" s="414" t="str">
        <f t="shared" si="1"/>
        <v>Puestos de salud</v>
      </c>
      <c r="C26" s="415">
        <f t="shared" si="3"/>
        <v>9474.3605979489694</v>
      </c>
      <c r="D26" s="415">
        <f t="shared" si="3"/>
        <v>9202.7325201939893</v>
      </c>
      <c r="E26" s="415"/>
      <c r="F26" s="416">
        <f t="shared" si="3"/>
        <v>8.5000000000000006E-2</v>
      </c>
      <c r="G26" s="416"/>
      <c r="H26" s="416">
        <f t="shared" si="3"/>
        <v>8.8999999999999996E-2</v>
      </c>
    </row>
    <row r="27" spans="2:12" ht="33" customHeight="1" x14ac:dyDescent="0.25">
      <c r="B27" s="414" t="str">
        <f t="shared" si="1"/>
        <v>Total</v>
      </c>
      <c r="C27" s="415">
        <f t="shared" si="3"/>
        <v>111632</v>
      </c>
      <c r="D27" s="415">
        <f t="shared" si="3"/>
        <v>104976</v>
      </c>
      <c r="E27" s="415"/>
      <c r="F27" s="416">
        <f t="shared" si="3"/>
        <v>1</v>
      </c>
      <c r="G27" s="416"/>
      <c r="H27" s="416">
        <f t="shared" si="3"/>
        <v>1</v>
      </c>
    </row>
    <row r="28" spans="2:12" ht="33" customHeight="1" x14ac:dyDescent="0.25">
      <c r="B28" s="420"/>
      <c r="C28" s="421"/>
      <c r="D28" s="421"/>
      <c r="E28" s="421"/>
      <c r="F28" s="422"/>
      <c r="G28" s="422"/>
      <c r="H28" s="422"/>
    </row>
    <row r="29" spans="2:12" ht="33" customHeight="1" x14ac:dyDescent="0.25">
      <c r="B29" s="420"/>
      <c r="C29" s="421"/>
      <c r="D29" s="421"/>
      <c r="E29" s="421"/>
      <c r="F29" s="422"/>
      <c r="G29" s="422"/>
      <c r="H29" s="422"/>
    </row>
    <row r="30" spans="2:12" ht="33" customHeight="1" x14ac:dyDescent="0.25">
      <c r="B30" s="396"/>
      <c r="C30" s="397"/>
      <c r="D30" s="397"/>
      <c r="E30" s="397"/>
      <c r="F30" s="398"/>
      <c r="G30" s="398"/>
      <c r="H30" s="398"/>
    </row>
    <row r="31" spans="2:12" ht="33" customHeight="1" x14ac:dyDescent="0.25">
      <c r="B31" s="396"/>
      <c r="C31" s="397"/>
      <c r="D31" s="397"/>
      <c r="E31" s="397"/>
      <c r="F31" s="398"/>
      <c r="G31" s="398"/>
      <c r="H31" s="398"/>
    </row>
    <row r="32" spans="2:12" ht="33" customHeight="1" x14ac:dyDescent="0.25">
      <c r="B32" s="425" t="s">
        <v>305</v>
      </c>
      <c r="C32" s="426"/>
      <c r="D32" s="426"/>
      <c r="E32" s="426"/>
      <c r="F32" s="427"/>
      <c r="G32" s="427"/>
      <c r="H32" s="427"/>
    </row>
    <row r="33" spans="2:13" ht="33" customHeight="1" x14ac:dyDescent="0.25">
      <c r="B33" s="387" t="s">
        <v>51</v>
      </c>
      <c r="J33" s="386"/>
      <c r="K33" s="386"/>
      <c r="M33" s="385"/>
    </row>
    <row r="34" spans="2:13" ht="33" customHeight="1" x14ac:dyDescent="0.25">
      <c r="B34" s="28" t="s">
        <v>504</v>
      </c>
      <c r="C34" s="388" t="s">
        <v>505</v>
      </c>
      <c r="D34" s="388" t="s">
        <v>506</v>
      </c>
      <c r="E34" s="388" t="s">
        <v>507</v>
      </c>
      <c r="F34" s="388" t="s">
        <v>508</v>
      </c>
      <c r="G34" s="388" t="s">
        <v>509</v>
      </c>
      <c r="H34" s="388" t="s">
        <v>510</v>
      </c>
      <c r="J34" s="386"/>
      <c r="K34" s="386"/>
      <c r="M34" s="385"/>
    </row>
    <row r="35" spans="2:13" ht="33" customHeight="1" x14ac:dyDescent="0.25">
      <c r="B35" s="389" t="s">
        <v>486</v>
      </c>
      <c r="C35" s="345">
        <v>347.54566003335799</v>
      </c>
      <c r="D35" s="345">
        <v>322.02576499727599</v>
      </c>
      <c r="E35" s="345">
        <v>359.88137969795702</v>
      </c>
      <c r="F35" s="390">
        <v>1E-3</v>
      </c>
      <c r="G35" s="390">
        <v>1E-3</v>
      </c>
      <c r="H35" s="390">
        <v>1E-3</v>
      </c>
      <c r="J35" s="386"/>
      <c r="K35" s="386"/>
      <c r="M35" s="385"/>
    </row>
    <row r="36" spans="2:13" ht="33" customHeight="1" x14ac:dyDescent="0.25">
      <c r="B36" s="389" t="s">
        <v>471</v>
      </c>
      <c r="C36" s="345">
        <v>60458.071188465699</v>
      </c>
      <c r="D36" s="345">
        <v>54287.909286075199</v>
      </c>
      <c r="E36" s="345">
        <v>55991.092941129202</v>
      </c>
      <c r="F36" s="390">
        <v>0.128</v>
      </c>
      <c r="G36" s="390">
        <v>9.5000000000000001E-2</v>
      </c>
      <c r="H36" s="390">
        <v>0.106</v>
      </c>
      <c r="J36" s="386"/>
      <c r="K36" s="386"/>
      <c r="M36" s="385"/>
    </row>
    <row r="37" spans="2:13" ht="33" customHeight="1" x14ac:dyDescent="0.25">
      <c r="B37" s="389" t="s">
        <v>485</v>
      </c>
      <c r="C37" s="345">
        <v>18551.716979764198</v>
      </c>
      <c r="D37" s="345">
        <v>15913.8695333249</v>
      </c>
      <c r="E37" s="345">
        <v>18508.488623876001</v>
      </c>
      <c r="F37" s="390">
        <v>3.9E-2</v>
      </c>
      <c r="G37" s="390">
        <v>2.8000000000000001E-2</v>
      </c>
      <c r="H37" s="390">
        <v>3.5000000000000003E-2</v>
      </c>
      <c r="J37" s="386"/>
      <c r="K37" s="386"/>
      <c r="M37" s="385"/>
    </row>
    <row r="38" spans="2:13" ht="33" customHeight="1" x14ac:dyDescent="0.25">
      <c r="B38" s="389" t="s">
        <v>473</v>
      </c>
      <c r="C38" s="345">
        <v>71969.377913428194</v>
      </c>
      <c r="D38" s="345">
        <v>83286.875943767998</v>
      </c>
      <c r="E38" s="345">
        <v>75991.1897577989</v>
      </c>
      <c r="F38" s="390">
        <v>0.153</v>
      </c>
      <c r="G38" s="390">
        <v>0.14499999999999999</v>
      </c>
      <c r="H38" s="390">
        <v>0.14399999999999999</v>
      </c>
      <c r="J38" s="386"/>
      <c r="K38" s="386"/>
      <c r="M38" s="385"/>
    </row>
    <row r="39" spans="2:13" ht="33" customHeight="1" x14ac:dyDescent="0.25">
      <c r="B39" s="389" t="s">
        <v>472</v>
      </c>
      <c r="C39" s="345">
        <v>44888.062483323898</v>
      </c>
      <c r="D39" s="345">
        <v>56493.869935488401</v>
      </c>
      <c r="E39" s="345">
        <v>47262.717970222198</v>
      </c>
      <c r="F39" s="390">
        <v>9.5000000000000001E-2</v>
      </c>
      <c r="G39" s="390">
        <v>9.9000000000000005E-2</v>
      </c>
      <c r="H39" s="390">
        <v>8.8999999999999996E-2</v>
      </c>
      <c r="J39" s="386"/>
      <c r="K39" s="386"/>
      <c r="M39" s="385"/>
    </row>
    <row r="40" spans="2:13" ht="33" customHeight="1" x14ac:dyDescent="0.25">
      <c r="B40" s="389" t="s">
        <v>474</v>
      </c>
      <c r="C40" s="345">
        <v>275489.70365774899</v>
      </c>
      <c r="D40" s="345">
        <v>362383.16228879697</v>
      </c>
      <c r="E40" s="345">
        <v>330619.53920413402</v>
      </c>
      <c r="F40" s="390">
        <v>0.58399999999999996</v>
      </c>
      <c r="G40" s="390">
        <v>0.63300000000000001</v>
      </c>
      <c r="H40" s="390">
        <v>0.625</v>
      </c>
      <c r="J40" s="386"/>
      <c r="K40" s="386"/>
      <c r="M40" s="385"/>
    </row>
    <row r="41" spans="2:13" ht="33" customHeight="1" x14ac:dyDescent="0.25">
      <c r="B41" s="391" t="s">
        <v>423</v>
      </c>
      <c r="C41" s="392">
        <v>471704</v>
      </c>
      <c r="D41" s="392">
        <v>572688</v>
      </c>
      <c r="E41" s="392">
        <v>528733</v>
      </c>
      <c r="F41" s="411">
        <v>1</v>
      </c>
      <c r="G41" s="411">
        <v>1</v>
      </c>
      <c r="H41" s="411">
        <v>1</v>
      </c>
      <c r="J41" s="386"/>
      <c r="K41" s="386"/>
      <c r="M41" s="385"/>
    </row>
    <row r="42" spans="2:13" ht="33" customHeight="1" x14ac:dyDescent="0.25">
      <c r="B42" s="386"/>
      <c r="C42" s="386"/>
      <c r="D42" s="386"/>
      <c r="E42" s="386"/>
      <c r="F42" s="386"/>
      <c r="G42" s="386"/>
      <c r="H42" s="386"/>
      <c r="J42" s="386"/>
      <c r="K42" s="386"/>
      <c r="M42" s="385"/>
    </row>
    <row r="43" spans="2:13" ht="36" customHeight="1" x14ac:dyDescent="0.25">
      <c r="B43" s="513" t="s">
        <v>388</v>
      </c>
      <c r="C43" s="514"/>
      <c r="D43" s="514"/>
      <c r="E43" s="514"/>
      <c r="F43" s="514"/>
      <c r="G43" s="514"/>
      <c r="H43" s="514"/>
      <c r="I43" s="393"/>
      <c r="J43" s="393"/>
      <c r="K43" s="394"/>
      <c r="L43" s="395"/>
    </row>
    <row r="44" spans="2:13" ht="33" customHeight="1" x14ac:dyDescent="0.25">
      <c r="B44" s="396"/>
      <c r="C44" s="397"/>
      <c r="D44" s="397"/>
      <c r="E44" s="397"/>
      <c r="F44" s="398"/>
      <c r="G44" s="398"/>
      <c r="H44" s="398"/>
    </row>
    <row r="45" spans="2:13" ht="33" customHeight="1" x14ac:dyDescent="0.25">
      <c r="B45" s="428"/>
      <c r="C45" s="428"/>
      <c r="D45" s="429"/>
      <c r="E45" s="429"/>
      <c r="F45" s="429"/>
      <c r="G45" s="429"/>
      <c r="H45" s="429"/>
    </row>
    <row r="46" spans="2:13" ht="33" customHeight="1" x14ac:dyDescent="0.25">
      <c r="B46" s="412" t="s">
        <v>300</v>
      </c>
      <c r="C46" s="413" t="str">
        <f t="shared" ref="C46:D53" si="4">+C34</f>
        <v>2022</v>
      </c>
      <c r="D46" s="413" t="str">
        <f t="shared" si="4"/>
        <v>2023</v>
      </c>
      <c r="E46" s="413"/>
      <c r="F46" s="412" t="str">
        <f>+C46</f>
        <v>2022</v>
      </c>
      <c r="G46" s="412"/>
      <c r="H46" s="412" t="str">
        <f>+D46</f>
        <v>2023</v>
      </c>
    </row>
    <row r="47" spans="2:13" ht="33" customHeight="1" x14ac:dyDescent="0.3">
      <c r="B47" s="414" t="str">
        <f>B35</f>
        <v>Centros de atención ambulatoria en salud mental</v>
      </c>
      <c r="C47" s="414">
        <f t="shared" ref="C47:D47" si="5">C35</f>
        <v>347.54566003335799</v>
      </c>
      <c r="D47" s="414">
        <f t="shared" si="5"/>
        <v>322.02576499727599</v>
      </c>
      <c r="E47" s="414"/>
      <c r="F47" s="417">
        <f>C47/$D$53</f>
        <v>6.0686736937627119E-4</v>
      </c>
      <c r="G47" s="417"/>
      <c r="H47" s="417">
        <f>D47/$D$53</f>
        <v>5.6230576683512831E-4</v>
      </c>
    </row>
    <row r="48" spans="2:13" ht="33" customHeight="1" x14ac:dyDescent="0.3">
      <c r="B48" s="414" t="str">
        <f t="shared" ref="B48:D52" si="6">B36</f>
        <v>Centros de especialidades</v>
      </c>
      <c r="C48" s="414">
        <f t="shared" si="6"/>
        <v>60458.071188465699</v>
      </c>
      <c r="D48" s="414">
        <f t="shared" si="6"/>
        <v>54287.909286075199</v>
      </c>
      <c r="E48" s="414"/>
      <c r="F48" s="417">
        <f t="shared" ref="F48:F52" si="7">C48/$C$53</f>
        <v>0.12816951136404545</v>
      </c>
      <c r="G48" s="417"/>
      <c r="H48" s="417">
        <f t="shared" ref="H48:H52" si="8">D48/$D$53</f>
        <v>9.4794913261802588E-2</v>
      </c>
    </row>
    <row r="49" spans="2:13" ht="33" customHeight="1" x14ac:dyDescent="0.3">
      <c r="B49" s="414" t="str">
        <f t="shared" si="6"/>
        <v>Consultorios de especialidades</v>
      </c>
      <c r="C49" s="414">
        <f t="shared" si="6"/>
        <v>18551.716979764198</v>
      </c>
      <c r="D49" s="414">
        <f t="shared" si="6"/>
        <v>15913.8695333249</v>
      </c>
      <c r="E49" s="414"/>
      <c r="F49" s="417">
        <f t="shared" si="7"/>
        <v>3.932914916931847E-2</v>
      </c>
      <c r="G49" s="417"/>
      <c r="H49" s="417">
        <f t="shared" si="8"/>
        <v>2.7788026872092482E-2</v>
      </c>
    </row>
    <row r="50" spans="2:13" ht="33" customHeight="1" x14ac:dyDescent="0.3">
      <c r="B50" s="414" t="str">
        <f t="shared" si="6"/>
        <v>Hospitales básicos</v>
      </c>
      <c r="C50" s="414">
        <f t="shared" si="6"/>
        <v>71969.377913428194</v>
      </c>
      <c r="D50" s="414">
        <f t="shared" si="6"/>
        <v>83286.875943767998</v>
      </c>
      <c r="E50" s="414"/>
      <c r="F50" s="417">
        <f t="shared" si="7"/>
        <v>0.15257317706321802</v>
      </c>
      <c r="G50" s="417"/>
      <c r="H50" s="417">
        <f t="shared" si="8"/>
        <v>0.14543150187146928</v>
      </c>
    </row>
    <row r="51" spans="2:13" ht="33" customHeight="1" x14ac:dyDescent="0.3">
      <c r="B51" s="414" t="str">
        <f t="shared" si="6"/>
        <v>Hospitales del día</v>
      </c>
      <c r="C51" s="414">
        <f t="shared" si="6"/>
        <v>44888.062483323898</v>
      </c>
      <c r="D51" s="414">
        <f t="shared" si="6"/>
        <v>56493.869935488401</v>
      </c>
      <c r="E51" s="414"/>
      <c r="F51" s="417">
        <f t="shared" si="7"/>
        <v>9.5161504849066145E-2</v>
      </c>
      <c r="G51" s="417"/>
      <c r="H51" s="417">
        <f t="shared" si="8"/>
        <v>9.8646854719303359E-2</v>
      </c>
    </row>
    <row r="52" spans="2:13" ht="33" customHeight="1" x14ac:dyDescent="0.3">
      <c r="B52" s="414" t="str">
        <f t="shared" si="6"/>
        <v>Hospitales generales</v>
      </c>
      <c r="C52" s="414">
        <f t="shared" si="6"/>
        <v>275489.70365774899</v>
      </c>
      <c r="D52" s="414">
        <f t="shared" si="6"/>
        <v>362383.16228879697</v>
      </c>
      <c r="E52" s="414"/>
      <c r="F52" s="417">
        <f t="shared" si="7"/>
        <v>0.58403088304900741</v>
      </c>
      <c r="G52" s="417"/>
      <c r="H52" s="417">
        <f t="shared" si="8"/>
        <v>0.63277589593076333</v>
      </c>
    </row>
    <row r="53" spans="2:13" ht="33" customHeight="1" x14ac:dyDescent="0.3">
      <c r="B53" s="414" t="str">
        <f t="shared" ref="B53" si="9">+B41</f>
        <v>Total</v>
      </c>
      <c r="C53" s="414">
        <f t="shared" si="4"/>
        <v>471704</v>
      </c>
      <c r="D53" s="414">
        <f t="shared" si="4"/>
        <v>572688</v>
      </c>
      <c r="E53" s="414"/>
      <c r="F53" s="417">
        <f>SUM(F47:F52)</f>
        <v>0.99987109286403175</v>
      </c>
      <c r="G53" s="417"/>
      <c r="H53" s="417">
        <f>SUM(H47:H52)</f>
        <v>0.99999949842226621</v>
      </c>
    </row>
    <row r="54" spans="2:13" ht="33" customHeight="1" x14ac:dyDescent="0.3">
      <c r="B54" s="414"/>
      <c r="C54" s="414"/>
      <c r="D54" s="414"/>
      <c r="E54" s="414"/>
      <c r="F54" s="417"/>
      <c r="G54" s="417"/>
      <c r="H54" s="417"/>
    </row>
    <row r="55" spans="2:13" ht="33" customHeight="1" x14ac:dyDescent="0.3">
      <c r="B55" s="414"/>
      <c r="C55" s="414"/>
      <c r="D55" s="414"/>
      <c r="E55" s="414"/>
      <c r="F55" s="417"/>
      <c r="G55" s="417"/>
      <c r="H55" s="417"/>
    </row>
    <row r="56" spans="2:13" ht="33" customHeight="1" x14ac:dyDescent="0.3">
      <c r="B56" s="414"/>
      <c r="C56" s="414"/>
      <c r="D56" s="414"/>
      <c r="E56" s="414"/>
      <c r="F56" s="417"/>
      <c r="G56" s="417"/>
      <c r="H56" s="417"/>
    </row>
    <row r="57" spans="2:13" ht="33" customHeight="1" x14ac:dyDescent="0.25">
      <c r="B57" s="430"/>
      <c r="C57" s="426"/>
      <c r="D57" s="426"/>
      <c r="E57" s="426"/>
      <c r="F57" s="427"/>
      <c r="G57" s="427"/>
      <c r="H57" s="427"/>
    </row>
    <row r="58" spans="2:13" ht="33" customHeight="1" x14ac:dyDescent="0.25">
      <c r="B58" s="425" t="s">
        <v>306</v>
      </c>
      <c r="C58" s="426"/>
      <c r="D58" s="426"/>
      <c r="E58" s="426"/>
      <c r="F58" s="427"/>
      <c r="G58" s="427"/>
      <c r="H58" s="427"/>
    </row>
    <row r="59" spans="2:13" ht="33" customHeight="1" x14ac:dyDescent="0.25">
      <c r="B59" s="387" t="s">
        <v>51</v>
      </c>
      <c r="J59" s="386"/>
      <c r="K59" s="386"/>
      <c r="M59" s="385"/>
    </row>
    <row r="60" spans="2:13" ht="33" customHeight="1" x14ac:dyDescent="0.25">
      <c r="B60" s="28" t="s">
        <v>504</v>
      </c>
      <c r="C60" s="388" t="s">
        <v>505</v>
      </c>
      <c r="D60" s="388" t="s">
        <v>506</v>
      </c>
      <c r="E60" s="388" t="s">
        <v>507</v>
      </c>
      <c r="F60" s="388" t="s">
        <v>508</v>
      </c>
      <c r="G60" s="388" t="s">
        <v>509</v>
      </c>
      <c r="H60" s="388" t="s">
        <v>510</v>
      </c>
      <c r="J60" s="386"/>
      <c r="K60" s="386"/>
      <c r="M60" s="385"/>
    </row>
    <row r="61" spans="2:13" ht="33" customHeight="1" x14ac:dyDescent="0.25">
      <c r="B61" s="389" t="s">
        <v>476</v>
      </c>
      <c r="C61" s="345">
        <v>67132.577113210806</v>
      </c>
      <c r="D61" s="345">
        <v>60938.075727788797</v>
      </c>
      <c r="E61" s="345">
        <v>83047.351618780202</v>
      </c>
      <c r="F61" s="390">
        <v>0.11799999999999999</v>
      </c>
      <c r="G61" s="390">
        <v>0.105</v>
      </c>
      <c r="H61" s="390">
        <v>0.13900000000000001</v>
      </c>
      <c r="J61" s="386"/>
      <c r="K61" s="386"/>
      <c r="M61" s="385"/>
    </row>
    <row r="62" spans="2:13" ht="33" customHeight="1" x14ac:dyDescent="0.25">
      <c r="B62" s="389" t="s">
        <v>478</v>
      </c>
      <c r="C62" s="345">
        <v>352135.16809975001</v>
      </c>
      <c r="D62" s="345">
        <v>356379.32110036898</v>
      </c>
      <c r="E62" s="345">
        <v>339713.76532864303</v>
      </c>
      <c r="F62" s="390">
        <v>0.61699999999999999</v>
      </c>
      <c r="G62" s="390">
        <v>0.61499999999999999</v>
      </c>
      <c r="H62" s="390">
        <v>0.56999999999999995</v>
      </c>
      <c r="J62" s="386"/>
      <c r="K62" s="386"/>
      <c r="M62" s="385"/>
    </row>
    <row r="63" spans="2:13" ht="33" customHeight="1" x14ac:dyDescent="0.25">
      <c r="B63" s="389" t="s">
        <v>477</v>
      </c>
      <c r="C63" s="345">
        <v>151568.48895592499</v>
      </c>
      <c r="D63" s="345">
        <v>161782.791466992</v>
      </c>
      <c r="E63" s="345">
        <v>173029.16063419401</v>
      </c>
      <c r="F63" s="390">
        <v>0.26600000000000001</v>
      </c>
      <c r="G63" s="390">
        <v>0.27900000000000003</v>
      </c>
      <c r="H63" s="390">
        <v>0.28999999999999998</v>
      </c>
      <c r="J63" s="386"/>
      <c r="K63" s="386"/>
      <c r="M63" s="385"/>
    </row>
    <row r="64" spans="2:13" ht="33" customHeight="1" x14ac:dyDescent="0.25">
      <c r="B64" s="391" t="s">
        <v>423</v>
      </c>
      <c r="C64" s="392">
        <v>570836</v>
      </c>
      <c r="D64" s="392">
        <v>579100</v>
      </c>
      <c r="E64" s="392">
        <v>595790</v>
      </c>
      <c r="F64" s="411">
        <v>1</v>
      </c>
      <c r="G64" s="411">
        <v>1</v>
      </c>
      <c r="H64" s="411">
        <v>1</v>
      </c>
      <c r="J64" s="386"/>
      <c r="K64" s="386"/>
      <c r="M64" s="385"/>
    </row>
    <row r="65" spans="2:13" ht="33" customHeight="1" x14ac:dyDescent="0.25">
      <c r="B65" s="386"/>
      <c r="C65" s="386"/>
      <c r="D65" s="386"/>
      <c r="E65" s="386"/>
      <c r="F65" s="386"/>
      <c r="G65" s="386"/>
      <c r="H65" s="386"/>
      <c r="J65" s="386"/>
      <c r="K65" s="386"/>
      <c r="M65" s="385"/>
    </row>
    <row r="66" spans="2:13" ht="36" customHeight="1" x14ac:dyDescent="0.25">
      <c r="B66" s="513" t="s">
        <v>359</v>
      </c>
      <c r="C66" s="514"/>
      <c r="D66" s="514"/>
      <c r="E66" s="514"/>
      <c r="F66" s="514"/>
      <c r="G66" s="514"/>
      <c r="H66" s="514"/>
      <c r="I66" s="393"/>
      <c r="J66" s="393"/>
      <c r="K66" s="394"/>
      <c r="L66" s="395"/>
    </row>
    <row r="67" spans="2:13" ht="33" customHeight="1" x14ac:dyDescent="0.25">
      <c r="B67" s="396"/>
      <c r="C67" s="397"/>
      <c r="D67" s="397"/>
      <c r="E67" s="397"/>
      <c r="F67" s="398"/>
      <c r="G67" s="398"/>
      <c r="H67" s="398"/>
    </row>
    <row r="68" spans="2:13" ht="33" customHeight="1" x14ac:dyDescent="0.25">
      <c r="B68" s="428"/>
      <c r="C68" s="428"/>
      <c r="D68" s="429"/>
      <c r="E68" s="429"/>
      <c r="F68" s="429"/>
      <c r="G68" s="429"/>
      <c r="H68" s="429"/>
    </row>
    <row r="69" spans="2:13" ht="33" customHeight="1" x14ac:dyDescent="0.25">
      <c r="B69" s="412" t="s">
        <v>300</v>
      </c>
      <c r="C69" s="413" t="str">
        <f t="shared" ref="C69:D69" si="10">+C60</f>
        <v>2022</v>
      </c>
      <c r="D69" s="413" t="str">
        <f t="shared" si="10"/>
        <v>2023</v>
      </c>
      <c r="E69" s="413"/>
      <c r="F69" s="412" t="str">
        <f>+C69</f>
        <v>2022</v>
      </c>
      <c r="G69" s="412"/>
      <c r="H69" s="412" t="str">
        <f>+D69</f>
        <v>2023</v>
      </c>
    </row>
    <row r="70" spans="2:13" ht="33" customHeight="1" x14ac:dyDescent="0.25">
      <c r="B70" s="414" t="str">
        <f>B61</f>
        <v>Centros especializados</v>
      </c>
      <c r="C70" s="414">
        <f t="shared" ref="C70:H70" si="11">C61</f>
        <v>67132.577113210806</v>
      </c>
      <c r="D70" s="414">
        <f t="shared" si="11"/>
        <v>60938.075727788797</v>
      </c>
      <c r="E70" s="414"/>
      <c r="F70" s="416">
        <f t="shared" si="11"/>
        <v>0.11799999999999999</v>
      </c>
      <c r="G70" s="416"/>
      <c r="H70" s="416">
        <f t="shared" si="11"/>
        <v>0.13900000000000001</v>
      </c>
    </row>
    <row r="71" spans="2:13" ht="33" customHeight="1" x14ac:dyDescent="0.25">
      <c r="B71" s="414" t="str">
        <f t="shared" ref="B71:H73" si="12">B62</f>
        <v>Hospitales de especialidades</v>
      </c>
      <c r="C71" s="414">
        <f t="shared" si="12"/>
        <v>352135.16809975001</v>
      </c>
      <c r="D71" s="414">
        <f t="shared" si="12"/>
        <v>356379.32110036898</v>
      </c>
      <c r="E71" s="414"/>
      <c r="F71" s="416">
        <f t="shared" si="12"/>
        <v>0.61699999999999999</v>
      </c>
      <c r="G71" s="416"/>
      <c r="H71" s="416">
        <f t="shared" si="12"/>
        <v>0.56999999999999995</v>
      </c>
    </row>
    <row r="72" spans="2:13" ht="33" customHeight="1" x14ac:dyDescent="0.25">
      <c r="B72" s="414" t="str">
        <f t="shared" si="12"/>
        <v>Hospitales especializados</v>
      </c>
      <c r="C72" s="414">
        <f t="shared" si="12"/>
        <v>151568.48895592499</v>
      </c>
      <c r="D72" s="414">
        <f t="shared" si="12"/>
        <v>161782.791466992</v>
      </c>
      <c r="E72" s="414"/>
      <c r="F72" s="416">
        <f t="shared" si="12"/>
        <v>0.26600000000000001</v>
      </c>
      <c r="G72" s="416"/>
      <c r="H72" s="416">
        <f t="shared" si="12"/>
        <v>0.28999999999999998</v>
      </c>
    </row>
    <row r="73" spans="2:13" ht="33" customHeight="1" x14ac:dyDescent="0.25">
      <c r="B73" s="414" t="str">
        <f t="shared" si="12"/>
        <v>Total</v>
      </c>
      <c r="C73" s="414">
        <f t="shared" si="12"/>
        <v>570836</v>
      </c>
      <c r="D73" s="414">
        <f t="shared" si="12"/>
        <v>579100</v>
      </c>
      <c r="E73" s="414"/>
      <c r="F73" s="416">
        <f t="shared" si="12"/>
        <v>1</v>
      </c>
      <c r="G73" s="416"/>
      <c r="H73" s="416">
        <f t="shared" si="12"/>
        <v>1</v>
      </c>
    </row>
    <row r="74" spans="2:13" ht="33" customHeight="1" x14ac:dyDescent="0.25">
      <c r="B74" s="396"/>
      <c r="C74" s="397"/>
      <c r="D74" s="397"/>
      <c r="E74" s="397"/>
      <c r="F74" s="398"/>
      <c r="G74" s="398"/>
      <c r="H74" s="398"/>
    </row>
    <row r="75" spans="2:13" ht="33" customHeight="1" x14ac:dyDescent="0.25">
      <c r="B75" s="396"/>
      <c r="C75" s="397"/>
      <c r="D75" s="397"/>
      <c r="E75" s="397"/>
      <c r="F75" s="398"/>
      <c r="G75" s="398"/>
      <c r="H75" s="398"/>
    </row>
    <row r="76" spans="2:13" ht="33" customHeight="1" x14ac:dyDescent="0.25">
      <c r="B76" s="396"/>
      <c r="C76" s="397"/>
      <c r="D76" s="397"/>
      <c r="E76" s="397"/>
      <c r="F76" s="398"/>
      <c r="G76" s="398"/>
      <c r="H76" s="398"/>
    </row>
    <row r="77" spans="2:13" ht="33" customHeight="1" x14ac:dyDescent="0.25">
      <c r="B77" s="396"/>
      <c r="C77" s="397"/>
      <c r="D77" s="397"/>
      <c r="E77" s="397"/>
      <c r="F77" s="398"/>
      <c r="G77" s="398"/>
      <c r="H77" s="398"/>
    </row>
    <row r="78" spans="2:13" ht="33" customHeight="1" x14ac:dyDescent="0.25">
      <c r="B78" s="396"/>
      <c r="C78" s="397"/>
      <c r="D78" s="397"/>
      <c r="E78" s="397"/>
      <c r="F78" s="398"/>
      <c r="G78" s="398"/>
      <c r="H78" s="398"/>
    </row>
    <row r="79" spans="2:13" ht="33" customHeight="1" x14ac:dyDescent="0.25">
      <c r="B79" s="396"/>
      <c r="C79" s="397"/>
      <c r="D79" s="397"/>
      <c r="E79" s="397"/>
      <c r="F79" s="398"/>
      <c r="G79" s="398"/>
      <c r="H79" s="398"/>
    </row>
    <row r="80" spans="2:13" ht="33" customHeight="1" x14ac:dyDescent="0.25">
      <c r="B80" s="396"/>
      <c r="C80" s="397"/>
      <c r="D80" s="397"/>
      <c r="E80" s="397"/>
      <c r="F80" s="398"/>
      <c r="G80" s="398"/>
      <c r="H80" s="398"/>
    </row>
    <row r="81" spans="2:8" ht="33" customHeight="1" x14ac:dyDescent="0.25">
      <c r="B81" s="396"/>
      <c r="C81" s="397"/>
      <c r="D81" s="397"/>
      <c r="E81" s="397"/>
      <c r="F81" s="398"/>
      <c r="G81" s="398"/>
      <c r="H81" s="398"/>
    </row>
    <row r="82" spans="2:8" ht="33" customHeight="1" x14ac:dyDescent="0.3">
      <c r="B82" s="382" t="s">
        <v>362</v>
      </c>
      <c r="C82" s="426"/>
      <c r="D82" s="426"/>
      <c r="E82" s="426"/>
      <c r="F82" s="427"/>
      <c r="G82" s="427"/>
      <c r="H82" s="427"/>
    </row>
    <row r="83" spans="2:8" ht="15.75" customHeight="1" x14ac:dyDescent="0.3">
      <c r="B83" s="382" t="s">
        <v>108</v>
      </c>
    </row>
  </sheetData>
  <mergeCells count="6">
    <mergeCell ref="B66:H66"/>
    <mergeCell ref="B3:H3"/>
    <mergeCell ref="B4:H4"/>
    <mergeCell ref="B5:H5"/>
    <mergeCell ref="B17:H17"/>
    <mergeCell ref="B43:H43"/>
  </mergeCells>
  <hyperlinks>
    <hyperlink ref="B2" location="Indice!A1" display="Índice"/>
    <hyperlink ref="F2" location="'4.1_IM PROD PUB PRIV'!A1" display="Anterior"/>
    <hyperlink ref="H2" location="'4.3_GM SEC NIV SNS'!A1" display="Siguiente"/>
  </hyperlinks>
  <pageMargins left="0.7" right="0.7" top="0.75" bottom="0.75" header="0.3" footer="0.3"/>
  <pageSetup paperSize="9" orientation="portrait"/>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83.7109375" customWidth="1"/>
    <col min="3" max="4" width="15.85546875" customWidth="1"/>
    <col min="5" max="10" width="15.7109375" customWidth="1"/>
  </cols>
  <sheetData>
    <row r="1" spans="1:9" ht="78" customHeight="1" x14ac:dyDescent="0.25">
      <c r="A1" s="352"/>
    </row>
    <row r="2" spans="1:9" ht="33" customHeight="1" x14ac:dyDescent="0.35">
      <c r="B2" s="383" t="s">
        <v>38</v>
      </c>
      <c r="E2" s="383" t="s">
        <v>74</v>
      </c>
      <c r="F2" s="383" t="s">
        <v>75</v>
      </c>
    </row>
    <row r="3" spans="1:9" ht="33" customHeight="1" x14ac:dyDescent="0.25">
      <c r="B3" s="510" t="s">
        <v>308</v>
      </c>
      <c r="C3" s="510"/>
      <c r="D3" s="510"/>
    </row>
    <row r="4" spans="1:9" ht="33" customHeight="1" x14ac:dyDescent="0.25">
      <c r="B4" s="512" t="s">
        <v>360</v>
      </c>
      <c r="C4" s="516"/>
      <c r="D4" s="516"/>
      <c r="E4" s="516"/>
      <c r="F4" s="516"/>
      <c r="G4" s="386"/>
    </row>
    <row r="5" spans="1:9" ht="33" customHeight="1" x14ac:dyDescent="0.25">
      <c r="B5" s="386"/>
      <c r="C5" s="386"/>
      <c r="D5" s="386"/>
      <c r="F5" s="386"/>
      <c r="G5" s="386"/>
      <c r="I5" s="385"/>
    </row>
    <row r="6" spans="1:9" ht="33" customHeight="1" x14ac:dyDescent="0.25">
      <c r="B6" s="387" t="s">
        <v>304</v>
      </c>
      <c r="C6" s="386"/>
      <c r="D6" s="386"/>
      <c r="F6" s="386"/>
      <c r="G6" s="386"/>
      <c r="I6" s="385"/>
    </row>
    <row r="7" spans="1:9" ht="33" customHeight="1" x14ac:dyDescent="0.25">
      <c r="B7" s="387" t="s">
        <v>51</v>
      </c>
      <c r="F7" s="386"/>
      <c r="G7" s="386"/>
      <c r="I7" s="385"/>
    </row>
    <row r="8" spans="1:9" ht="33" customHeight="1" x14ac:dyDescent="0.25">
      <c r="B8" s="28" t="s">
        <v>219</v>
      </c>
      <c r="C8" s="388" t="s">
        <v>361</v>
      </c>
      <c r="D8" s="388" t="s">
        <v>358</v>
      </c>
      <c r="F8" s="386"/>
      <c r="G8" s="386"/>
      <c r="I8" s="385"/>
    </row>
    <row r="9" spans="1:9" ht="33" customHeight="1" x14ac:dyDescent="0.25">
      <c r="B9" s="431" t="s">
        <v>524</v>
      </c>
      <c r="C9" s="321">
        <v>58145.067729621202</v>
      </c>
      <c r="D9" s="411">
        <v>0.56399999999999995</v>
      </c>
      <c r="F9" s="386"/>
      <c r="G9" s="386"/>
      <c r="I9" s="385"/>
    </row>
    <row r="10" spans="1:9" ht="33" customHeight="1" x14ac:dyDescent="0.25">
      <c r="B10" s="432" t="s">
        <v>525</v>
      </c>
      <c r="C10" s="345">
        <v>7292.0006817444601</v>
      </c>
      <c r="D10" s="390">
        <v>7.0999999999999994E-2</v>
      </c>
      <c r="F10" s="386"/>
      <c r="G10" s="386"/>
      <c r="I10" s="385"/>
    </row>
    <row r="11" spans="1:9" ht="33" customHeight="1" x14ac:dyDescent="0.25">
      <c r="B11" s="432" t="s">
        <v>526</v>
      </c>
      <c r="C11" s="345">
        <v>39618.849775563198</v>
      </c>
      <c r="D11" s="390">
        <v>0.38400000000000001</v>
      </c>
      <c r="F11" s="386"/>
      <c r="G11" s="386"/>
      <c r="I11" s="385"/>
    </row>
    <row r="12" spans="1:9" ht="33" customHeight="1" x14ac:dyDescent="0.25">
      <c r="B12" s="432" t="s">
        <v>527</v>
      </c>
      <c r="C12" s="345">
        <v>11234.217272313501</v>
      </c>
      <c r="D12" s="390">
        <v>0.109</v>
      </c>
      <c r="F12" s="386"/>
      <c r="G12" s="386"/>
      <c r="I12" s="385"/>
    </row>
    <row r="13" spans="1:9" ht="33" customHeight="1" x14ac:dyDescent="0.25">
      <c r="B13" s="431" t="s">
        <v>397</v>
      </c>
      <c r="C13" s="321">
        <v>45018.824556760199</v>
      </c>
      <c r="D13" s="411">
        <v>0.436</v>
      </c>
      <c r="F13" s="386"/>
      <c r="G13" s="386"/>
      <c r="I13" s="385"/>
    </row>
    <row r="14" spans="1:9" ht="33" customHeight="1" x14ac:dyDescent="0.25">
      <c r="B14" s="391" t="s">
        <v>423</v>
      </c>
      <c r="C14" s="392">
        <v>103163.892286381</v>
      </c>
      <c r="D14" s="433">
        <v>1</v>
      </c>
      <c r="F14" s="386"/>
      <c r="G14" s="386"/>
      <c r="I14" s="385"/>
    </row>
    <row r="15" spans="1:9" ht="33" customHeight="1" x14ac:dyDescent="0.25">
      <c r="B15" s="430"/>
      <c r="C15" s="426"/>
      <c r="D15" s="426"/>
      <c r="F15" s="386"/>
      <c r="G15" s="386"/>
      <c r="I15" s="385"/>
    </row>
    <row r="16" spans="1:9" ht="33" customHeight="1" x14ac:dyDescent="0.25">
      <c r="B16" s="425" t="s">
        <v>304</v>
      </c>
      <c r="C16" s="426"/>
      <c r="D16" s="426"/>
      <c r="F16" s="386"/>
      <c r="G16" s="386"/>
      <c r="I16" s="385"/>
    </row>
    <row r="17" spans="2:9" ht="33" customHeight="1" x14ac:dyDescent="0.25">
      <c r="B17" s="425"/>
      <c r="C17" s="426"/>
      <c r="D17" s="426"/>
      <c r="F17" s="386"/>
      <c r="G17" s="386"/>
      <c r="I17" s="385"/>
    </row>
    <row r="18" spans="2:9" ht="33" customHeight="1" x14ac:dyDescent="0.25">
      <c r="B18" s="425"/>
      <c r="C18" s="426"/>
      <c r="D18" s="426"/>
      <c r="F18" s="386"/>
      <c r="G18" s="386"/>
      <c r="I18" s="385"/>
    </row>
    <row r="19" spans="2:9" ht="33" customHeight="1" x14ac:dyDescent="0.25">
      <c r="B19" s="430"/>
      <c r="C19" s="426"/>
      <c r="D19" s="426"/>
      <c r="F19" s="386"/>
      <c r="G19" s="386"/>
      <c r="I19" s="385"/>
    </row>
    <row r="20" spans="2:9" ht="33" customHeight="1" x14ac:dyDescent="0.25">
      <c r="B20" s="430"/>
      <c r="C20" s="426"/>
      <c r="D20" s="426"/>
      <c r="F20" s="386"/>
      <c r="G20" s="386"/>
      <c r="I20" s="385"/>
    </row>
    <row r="21" spans="2:9" ht="33" customHeight="1" x14ac:dyDescent="0.25">
      <c r="B21" s="430"/>
      <c r="C21" s="426"/>
      <c r="D21" s="426"/>
      <c r="F21" s="386"/>
      <c r="G21" s="386"/>
      <c r="I21" s="385"/>
    </row>
    <row r="22" spans="2:9" ht="33" customHeight="1" x14ac:dyDescent="0.25">
      <c r="B22" s="430"/>
      <c r="C22" s="426"/>
      <c r="D22" s="426"/>
      <c r="F22" s="386"/>
      <c r="G22" s="386"/>
      <c r="I22" s="385"/>
    </row>
    <row r="23" spans="2:9" ht="33" customHeight="1" x14ac:dyDescent="0.25">
      <c r="B23" s="430"/>
      <c r="C23" s="426"/>
      <c r="D23" s="426"/>
      <c r="F23" s="386"/>
      <c r="G23" s="386"/>
      <c r="I23" s="385"/>
    </row>
    <row r="24" spans="2:9" ht="33" customHeight="1" x14ac:dyDescent="0.25">
      <c r="B24" s="430"/>
      <c r="C24" s="426"/>
      <c r="D24" s="426"/>
      <c r="F24" s="386"/>
      <c r="G24" s="386"/>
      <c r="I24" s="385"/>
    </row>
    <row r="25" spans="2:9" ht="33" customHeight="1" x14ac:dyDescent="0.25">
      <c r="B25" s="430"/>
      <c r="C25" s="426"/>
      <c r="D25" s="426"/>
      <c r="F25" s="386"/>
      <c r="G25" s="386"/>
      <c r="I25" s="385"/>
    </row>
    <row r="26" spans="2:9" ht="33" customHeight="1" x14ac:dyDescent="0.25">
      <c r="B26" s="430"/>
      <c r="C26" s="426"/>
      <c r="D26" s="426"/>
      <c r="F26" s="386"/>
      <c r="G26" s="386"/>
      <c r="I26" s="385"/>
    </row>
    <row r="27" spans="2:9" ht="33" customHeight="1" x14ac:dyDescent="0.25">
      <c r="B27" s="386"/>
      <c r="C27" s="386"/>
      <c r="D27" s="386"/>
      <c r="F27" s="386"/>
      <c r="G27" s="386"/>
      <c r="I27" s="385"/>
    </row>
    <row r="28" spans="2:9" ht="33" customHeight="1" x14ac:dyDescent="0.25">
      <c r="B28" s="425" t="s">
        <v>305</v>
      </c>
      <c r="C28" s="426"/>
      <c r="D28" s="426"/>
    </row>
    <row r="29" spans="2:9" ht="33" customHeight="1" x14ac:dyDescent="0.25">
      <c r="B29" s="387" t="s">
        <v>51</v>
      </c>
      <c r="F29" s="386"/>
      <c r="G29" s="386"/>
      <c r="I29" s="385"/>
    </row>
    <row r="30" spans="2:9" ht="33" customHeight="1" x14ac:dyDescent="0.25">
      <c r="B30" s="28" t="s">
        <v>219</v>
      </c>
      <c r="C30" s="388">
        <v>2024</v>
      </c>
      <c r="D30" s="388" t="s">
        <v>358</v>
      </c>
      <c r="F30" s="386"/>
      <c r="G30" s="386"/>
      <c r="I30" s="385"/>
    </row>
    <row r="31" spans="2:9" ht="33" customHeight="1" x14ac:dyDescent="0.25">
      <c r="B31" s="431" t="s">
        <v>524</v>
      </c>
      <c r="C31" s="321">
        <v>325219.33047249098</v>
      </c>
      <c r="D31" s="411">
        <v>0.61499999999999999</v>
      </c>
      <c r="F31" s="386"/>
      <c r="G31" s="386"/>
      <c r="I31" s="385"/>
    </row>
    <row r="32" spans="2:9" ht="33" customHeight="1" x14ac:dyDescent="0.25">
      <c r="B32" s="432" t="s">
        <v>525</v>
      </c>
      <c r="C32" s="345">
        <v>156584.83679</v>
      </c>
      <c r="D32" s="390">
        <v>0.29599999999999999</v>
      </c>
      <c r="F32" s="386"/>
      <c r="G32" s="386"/>
      <c r="I32" s="385"/>
    </row>
    <row r="33" spans="2:9" ht="33" customHeight="1" x14ac:dyDescent="0.25">
      <c r="B33" s="432" t="s">
        <v>526</v>
      </c>
      <c r="C33" s="345">
        <v>162961.981341979</v>
      </c>
      <c r="D33" s="390">
        <v>0.308</v>
      </c>
      <c r="F33" s="386"/>
      <c r="G33" s="386"/>
      <c r="I33" s="385"/>
    </row>
    <row r="34" spans="2:9" ht="33" customHeight="1" x14ac:dyDescent="0.25">
      <c r="B34" s="432" t="s">
        <v>527</v>
      </c>
      <c r="C34" s="345">
        <v>5672.5123405120903</v>
      </c>
      <c r="D34" s="390">
        <v>1.0999999999999999E-2</v>
      </c>
      <c r="F34" s="386"/>
      <c r="G34" s="386"/>
      <c r="I34" s="385"/>
    </row>
    <row r="35" spans="2:9" ht="33" customHeight="1" x14ac:dyDescent="0.25">
      <c r="B35" s="431" t="s">
        <v>397</v>
      </c>
      <c r="C35" s="321">
        <v>203513.57940436699</v>
      </c>
      <c r="D35" s="411">
        <v>0.38500000000000001</v>
      </c>
      <c r="F35" s="386"/>
      <c r="G35" s="386"/>
      <c r="I35" s="385"/>
    </row>
    <row r="36" spans="2:9" ht="33" customHeight="1" x14ac:dyDescent="0.25">
      <c r="B36" s="391" t="s">
        <v>423</v>
      </c>
      <c r="C36" s="392">
        <v>528732.909876858</v>
      </c>
      <c r="D36" s="433">
        <v>1</v>
      </c>
      <c r="F36" s="386"/>
      <c r="G36" s="386"/>
      <c r="I36" s="385"/>
    </row>
    <row r="37" spans="2:9" ht="33" customHeight="1" x14ac:dyDescent="0.25">
      <c r="B37" s="430"/>
      <c r="C37" s="426"/>
      <c r="D37" s="426"/>
      <c r="F37" s="386"/>
      <c r="G37" s="386"/>
      <c r="I37" s="385"/>
    </row>
    <row r="38" spans="2:9" ht="33" customHeight="1" x14ac:dyDescent="0.25">
      <c r="B38" s="425" t="s">
        <v>305</v>
      </c>
      <c r="C38" s="426"/>
      <c r="D38" s="426"/>
      <c r="F38" s="386"/>
      <c r="G38" s="386"/>
      <c r="I38" s="385"/>
    </row>
    <row r="39" spans="2:9" ht="33" customHeight="1" x14ac:dyDescent="0.25">
      <c r="B39" s="430"/>
      <c r="C39" s="426"/>
      <c r="D39" s="426"/>
      <c r="F39" s="386"/>
      <c r="G39" s="386"/>
      <c r="I39" s="385"/>
    </row>
    <row r="40" spans="2:9" ht="33" customHeight="1" x14ac:dyDescent="0.25">
      <c r="B40" s="430"/>
      <c r="C40" s="426"/>
      <c r="D40" s="426"/>
      <c r="F40" s="386"/>
      <c r="G40" s="386"/>
      <c r="I40" s="385"/>
    </row>
    <row r="41" spans="2:9" ht="33" customHeight="1" x14ac:dyDescent="0.25">
      <c r="B41" s="430"/>
      <c r="C41" s="426"/>
      <c r="D41" s="426"/>
      <c r="F41" s="386"/>
      <c r="G41" s="386"/>
      <c r="I41" s="385"/>
    </row>
    <row r="42" spans="2:9" ht="33" customHeight="1" x14ac:dyDescent="0.25">
      <c r="B42" s="430"/>
      <c r="C42" s="426"/>
      <c r="D42" s="426"/>
      <c r="F42" s="386"/>
      <c r="G42" s="386"/>
      <c r="I42" s="385"/>
    </row>
    <row r="43" spans="2:9" ht="33" customHeight="1" x14ac:dyDescent="0.25">
      <c r="B43" s="430"/>
      <c r="C43" s="426"/>
      <c r="D43" s="426"/>
      <c r="F43" s="386"/>
      <c r="G43" s="386"/>
      <c r="I43" s="385"/>
    </row>
    <row r="44" spans="2:9" ht="33" customHeight="1" x14ac:dyDescent="0.25">
      <c r="B44" s="430"/>
      <c r="C44" s="426"/>
      <c r="D44" s="426"/>
      <c r="F44" s="386"/>
      <c r="G44" s="386"/>
      <c r="I44" s="385"/>
    </row>
    <row r="45" spans="2:9" ht="33" customHeight="1" x14ac:dyDescent="0.25">
      <c r="B45" s="430"/>
      <c r="C45" s="426"/>
      <c r="D45" s="426"/>
      <c r="F45" s="386"/>
      <c r="G45" s="386"/>
      <c r="I45" s="385"/>
    </row>
    <row r="46" spans="2:9" ht="33" customHeight="1" x14ac:dyDescent="0.25">
      <c r="B46" s="430"/>
      <c r="C46" s="426"/>
      <c r="D46" s="426"/>
      <c r="F46" s="386"/>
      <c r="G46" s="386"/>
      <c r="I46" s="385"/>
    </row>
    <row r="47" spans="2:9" ht="33" customHeight="1" x14ac:dyDescent="0.25">
      <c r="B47" s="430"/>
      <c r="C47" s="426"/>
      <c r="D47" s="426"/>
      <c r="F47" s="386"/>
      <c r="G47" s="386"/>
      <c r="I47" s="385"/>
    </row>
    <row r="48" spans="2:9" ht="33" customHeight="1" x14ac:dyDescent="0.25">
      <c r="B48" s="430"/>
      <c r="C48" s="426"/>
      <c r="D48" s="426"/>
      <c r="F48" s="386"/>
      <c r="G48" s="386"/>
      <c r="I48" s="385"/>
    </row>
    <row r="49" spans="2:9" ht="33" customHeight="1" x14ac:dyDescent="0.25">
      <c r="B49" s="386"/>
      <c r="C49" s="386"/>
      <c r="D49" s="386"/>
      <c r="F49" s="386"/>
      <c r="G49" s="386"/>
      <c r="I49" s="385"/>
    </row>
    <row r="50" spans="2:9" ht="33" customHeight="1" x14ac:dyDescent="0.25">
      <c r="B50" s="425" t="s">
        <v>306</v>
      </c>
      <c r="C50" s="426"/>
      <c r="D50" s="426"/>
    </row>
    <row r="51" spans="2:9" ht="33" customHeight="1" x14ac:dyDescent="0.25">
      <c r="B51" s="387" t="s">
        <v>51</v>
      </c>
      <c r="F51" s="386"/>
      <c r="G51" s="386"/>
      <c r="I51" s="385"/>
    </row>
    <row r="52" spans="2:9" ht="33" customHeight="1" x14ac:dyDescent="0.25">
      <c r="B52" s="28" t="s">
        <v>219</v>
      </c>
      <c r="C52" s="388">
        <v>2024</v>
      </c>
      <c r="D52" s="388" t="s">
        <v>358</v>
      </c>
      <c r="F52" s="386"/>
      <c r="G52" s="386"/>
      <c r="I52" s="385"/>
    </row>
    <row r="53" spans="2:9" ht="33" customHeight="1" x14ac:dyDescent="0.25">
      <c r="B53" s="431" t="s">
        <v>524</v>
      </c>
      <c r="C53" s="321">
        <v>269071.615910717</v>
      </c>
      <c r="D53" s="411">
        <v>0.45200000000000001</v>
      </c>
      <c r="F53" s="386"/>
      <c r="G53" s="386"/>
      <c r="I53" s="385"/>
    </row>
    <row r="54" spans="2:9" ht="33" customHeight="1" x14ac:dyDescent="0.25">
      <c r="B54" s="432" t="s">
        <v>525</v>
      </c>
      <c r="C54" s="345">
        <v>123580.89873</v>
      </c>
      <c r="D54" s="390">
        <v>0.20699999999999999</v>
      </c>
      <c r="F54" s="386"/>
      <c r="G54" s="386"/>
      <c r="I54" s="385"/>
    </row>
    <row r="55" spans="2:9" ht="33" customHeight="1" x14ac:dyDescent="0.25">
      <c r="B55" s="432" t="s">
        <v>526</v>
      </c>
      <c r="C55" s="345">
        <v>131803.275456317</v>
      </c>
      <c r="D55" s="390">
        <v>0.221</v>
      </c>
      <c r="F55" s="386"/>
      <c r="G55" s="386"/>
      <c r="I55" s="385"/>
    </row>
    <row r="56" spans="2:9" ht="33" customHeight="1" x14ac:dyDescent="0.25">
      <c r="B56" s="432" t="s">
        <v>527</v>
      </c>
      <c r="C56" s="345">
        <v>13687.4417244</v>
      </c>
      <c r="D56" s="390">
        <v>2.3E-2</v>
      </c>
      <c r="F56" s="386"/>
      <c r="G56" s="386"/>
      <c r="I56" s="385"/>
    </row>
    <row r="57" spans="2:9" ht="33" customHeight="1" x14ac:dyDescent="0.25">
      <c r="B57" s="431" t="s">
        <v>397</v>
      </c>
      <c r="C57" s="321">
        <v>326718.661670901</v>
      </c>
      <c r="D57" s="411">
        <v>0.54800000000000004</v>
      </c>
      <c r="F57" s="386"/>
      <c r="G57" s="386"/>
      <c r="I57" s="385"/>
    </row>
    <row r="58" spans="2:9" ht="33" customHeight="1" x14ac:dyDescent="0.25">
      <c r="B58" s="391" t="s">
        <v>423</v>
      </c>
      <c r="C58" s="392">
        <v>595790.27758161805</v>
      </c>
      <c r="D58" s="434">
        <v>1</v>
      </c>
      <c r="F58" s="386"/>
      <c r="G58" s="386"/>
      <c r="I58" s="385"/>
    </row>
    <row r="59" spans="2:9" ht="33" customHeight="1" x14ac:dyDescent="0.25">
      <c r="B59" s="430"/>
      <c r="C59" s="426"/>
      <c r="D59" s="426"/>
      <c r="F59" s="386"/>
      <c r="G59" s="386"/>
      <c r="I59" s="385"/>
    </row>
    <row r="60" spans="2:9" ht="33" customHeight="1" x14ac:dyDescent="0.25">
      <c r="B60" s="425" t="s">
        <v>306</v>
      </c>
      <c r="C60" s="426"/>
      <c r="D60" s="426"/>
      <c r="F60" s="386"/>
      <c r="G60" s="386"/>
      <c r="I60" s="385"/>
    </row>
    <row r="61" spans="2:9" ht="33" customHeight="1" x14ac:dyDescent="0.25">
      <c r="B61" s="425"/>
      <c r="C61" s="426"/>
      <c r="D61" s="426"/>
      <c r="F61" s="386"/>
      <c r="G61" s="386"/>
      <c r="I61" s="385"/>
    </row>
    <row r="62" spans="2:9" ht="33" customHeight="1" x14ac:dyDescent="0.25">
      <c r="B62" s="425"/>
      <c r="C62" s="426"/>
      <c r="D62" s="426"/>
      <c r="F62" s="386"/>
      <c r="G62" s="386"/>
      <c r="I62" s="385"/>
    </row>
    <row r="63" spans="2:9" ht="33" customHeight="1" x14ac:dyDescent="0.25">
      <c r="B63" s="425"/>
      <c r="C63" s="426"/>
      <c r="D63" s="426"/>
      <c r="F63" s="386"/>
      <c r="G63" s="386"/>
      <c r="I63" s="385"/>
    </row>
    <row r="64" spans="2:9" ht="33" customHeight="1" x14ac:dyDescent="0.25">
      <c r="B64" s="425"/>
      <c r="C64" s="426"/>
      <c r="D64" s="426"/>
      <c r="F64" s="386"/>
      <c r="G64" s="386"/>
      <c r="I64" s="385"/>
    </row>
    <row r="65" spans="2:9" ht="33" customHeight="1" x14ac:dyDescent="0.25">
      <c r="B65" s="425"/>
      <c r="C65" s="426"/>
      <c r="D65" s="426"/>
      <c r="F65" s="386"/>
      <c r="G65" s="386"/>
      <c r="I65" s="385"/>
    </row>
    <row r="66" spans="2:9" ht="33" customHeight="1" x14ac:dyDescent="0.25">
      <c r="B66" s="425"/>
      <c r="C66" s="426"/>
      <c r="D66" s="426"/>
      <c r="F66" s="386"/>
      <c r="G66" s="386"/>
      <c r="I66" s="385"/>
    </row>
    <row r="67" spans="2:9" ht="33" customHeight="1" x14ac:dyDescent="0.25">
      <c r="B67" s="430"/>
      <c r="C67" s="426"/>
      <c r="D67" s="426"/>
      <c r="F67" s="386"/>
      <c r="G67" s="386"/>
      <c r="I67" s="385"/>
    </row>
    <row r="68" spans="2:9" ht="33" customHeight="1" x14ac:dyDescent="0.25">
      <c r="B68" s="430"/>
      <c r="C68" s="426"/>
      <c r="D68" s="426"/>
      <c r="F68" s="386"/>
      <c r="G68" s="386"/>
      <c r="I68" s="385"/>
    </row>
    <row r="69" spans="2:9" ht="33" customHeight="1" x14ac:dyDescent="0.25">
      <c r="B69" s="430"/>
      <c r="C69" s="426"/>
      <c r="D69" s="426"/>
      <c r="F69" s="386"/>
      <c r="G69" s="386"/>
      <c r="I69" s="385"/>
    </row>
    <row r="70" spans="2:9" ht="33" customHeight="1" x14ac:dyDescent="0.25">
      <c r="B70" s="430"/>
      <c r="C70" s="426"/>
      <c r="D70" s="426"/>
      <c r="F70" s="386"/>
      <c r="G70" s="386"/>
      <c r="I70" s="385"/>
    </row>
    <row r="71" spans="2:9" ht="21" customHeight="1" x14ac:dyDescent="0.25">
      <c r="B71" s="435" t="s">
        <v>309</v>
      </c>
      <c r="C71" s="426"/>
      <c r="D71" s="426"/>
      <c r="F71" s="386"/>
      <c r="G71" s="386"/>
      <c r="I71" s="385"/>
    </row>
    <row r="72" spans="2:9" ht="21" customHeight="1" x14ac:dyDescent="0.3">
      <c r="B72" s="382" t="s">
        <v>362</v>
      </c>
      <c r="C72" s="426"/>
      <c r="D72" s="426"/>
    </row>
    <row r="73" spans="2:9" ht="15.75" customHeight="1" x14ac:dyDescent="0.3">
      <c r="B73" s="382" t="s">
        <v>108</v>
      </c>
    </row>
  </sheetData>
  <mergeCells count="2">
    <mergeCell ref="B3:D3"/>
    <mergeCell ref="B4:F4"/>
  </mergeCells>
  <hyperlinks>
    <hyperlink ref="B2" location="Indice!A1" display="Índice"/>
    <hyperlink ref="F2" location="'5.1_FINAN_EROG'!A1" display="Siguiente"/>
    <hyperlink ref="E2" location="'4.2_GM NIV SUB SNS'!A1" display="Anterior"/>
  </hyperlinks>
  <pageMargins left="0.7" right="0.7" top="0.75" bottom="0.75" header="0.3" footer="0.3"/>
  <pageSetup paperSize="9" orientation="portrait"/>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71"/>
  <sheetViews>
    <sheetView showGridLines="0" zoomScale="60" zoomScaleNormal="60" workbookViewId="0">
      <pane ySplit="3" topLeftCell="A4" activePane="bottomLeft" state="frozen"/>
      <selection pane="bottomLeft"/>
    </sheetView>
  </sheetViews>
  <sheetFormatPr baseColWidth="10" defaultRowHeight="15" x14ac:dyDescent="0.25"/>
  <cols>
    <col min="1" max="1" width="2" customWidth="1"/>
    <col min="2" max="2" width="52.5703125" customWidth="1"/>
    <col min="3" max="19" width="15.28515625" customWidth="1"/>
    <col min="20" max="20" width="17" customWidth="1"/>
    <col min="21" max="249" width="11.42578125" customWidth="1"/>
    <col min="250" max="250" width="2.7109375" customWidth="1"/>
    <col min="251" max="251" width="5.5703125" customWidth="1"/>
    <col min="252" max="252" width="14.5703125" customWidth="1"/>
    <col min="253" max="253" width="11.85546875" customWidth="1"/>
    <col min="254" max="256" width="15.7109375" customWidth="1"/>
  </cols>
  <sheetData>
    <row r="1" spans="2:20" ht="87.75" customHeight="1" x14ac:dyDescent="0.25"/>
    <row r="2" spans="2:20" ht="26.45" customHeight="1" x14ac:dyDescent="0.25">
      <c r="B2" s="472" t="s">
        <v>531</v>
      </c>
      <c r="C2" s="472"/>
      <c r="D2" s="472"/>
      <c r="E2" s="472"/>
      <c r="F2" s="472"/>
      <c r="G2" s="472"/>
      <c r="H2" s="472"/>
      <c r="I2" s="472"/>
      <c r="J2" s="472"/>
      <c r="K2" s="472"/>
      <c r="L2" s="472"/>
      <c r="M2" s="472"/>
      <c r="N2" s="472"/>
      <c r="O2" s="472"/>
      <c r="P2" s="472"/>
      <c r="Q2" s="472"/>
      <c r="R2" s="472"/>
    </row>
    <row r="3" spans="2:20" ht="41.25" customHeight="1" x14ac:dyDescent="0.25">
      <c r="B3" s="469" t="s">
        <v>534</v>
      </c>
      <c r="C3" s="469"/>
      <c r="D3" s="469"/>
      <c r="E3" s="469"/>
      <c r="F3" s="469"/>
      <c r="G3" s="469"/>
      <c r="H3" s="469"/>
      <c r="I3" s="469"/>
      <c r="J3" s="469"/>
      <c r="K3" s="469"/>
      <c r="L3" s="469"/>
      <c r="M3" s="469"/>
      <c r="N3" s="469"/>
      <c r="O3" s="469"/>
      <c r="P3" s="469"/>
      <c r="Q3" s="469"/>
      <c r="R3" s="469"/>
    </row>
    <row r="4" spans="2:20" ht="3.6" customHeight="1" x14ac:dyDescent="0.25">
      <c r="B4" s="468"/>
      <c r="C4" s="468"/>
      <c r="D4" s="468"/>
      <c r="E4" s="468"/>
      <c r="F4" s="468"/>
      <c r="G4" s="468"/>
      <c r="H4" s="468"/>
      <c r="I4" s="468"/>
      <c r="J4" s="468"/>
      <c r="K4" s="468"/>
      <c r="L4" s="468"/>
      <c r="M4" s="468"/>
    </row>
    <row r="5" spans="2:20" ht="26.25" customHeight="1" x14ac:dyDescent="0.25">
      <c r="B5" s="62" t="s">
        <v>38</v>
      </c>
      <c r="C5" s="63"/>
      <c r="D5" s="63"/>
      <c r="E5" s="63"/>
      <c r="F5" s="63"/>
      <c r="G5" s="63"/>
      <c r="H5" s="63"/>
      <c r="I5" s="63"/>
      <c r="J5" s="63"/>
      <c r="K5" s="63"/>
      <c r="L5" s="63"/>
      <c r="M5" s="63"/>
      <c r="N5" s="63"/>
      <c r="O5" s="63"/>
      <c r="R5" s="62" t="s">
        <v>74</v>
      </c>
      <c r="S5" s="62" t="s">
        <v>75</v>
      </c>
    </row>
    <row r="6" spans="2:20" ht="21.6" customHeight="1" x14ac:dyDescent="0.25">
      <c r="B6" s="470" t="s">
        <v>556</v>
      </c>
      <c r="C6" s="470"/>
      <c r="D6" s="470"/>
      <c r="E6" s="470"/>
      <c r="F6" s="470"/>
      <c r="G6" s="470"/>
      <c r="H6" s="470"/>
      <c r="I6" s="470"/>
      <c r="J6" s="470"/>
      <c r="K6" s="470"/>
      <c r="L6" s="470"/>
      <c r="M6" s="470"/>
      <c r="N6" s="470"/>
      <c r="O6" s="470"/>
      <c r="P6" s="470"/>
      <c r="Q6" s="470"/>
      <c r="R6" s="470"/>
    </row>
    <row r="7" spans="2:20" ht="33" customHeight="1" x14ac:dyDescent="0.25">
      <c r="B7" s="28" t="s">
        <v>40</v>
      </c>
      <c r="C7" s="28">
        <v>2007</v>
      </c>
      <c r="D7" s="28">
        <v>2008</v>
      </c>
      <c r="E7" s="28">
        <v>2009</v>
      </c>
      <c r="F7" s="28">
        <v>2010</v>
      </c>
      <c r="G7" s="28">
        <v>2011</v>
      </c>
      <c r="H7" s="28">
        <v>2012</v>
      </c>
      <c r="I7" s="28">
        <v>2013</v>
      </c>
      <c r="J7" s="28">
        <v>2014</v>
      </c>
      <c r="K7" s="28">
        <v>2015</v>
      </c>
      <c r="L7" s="28">
        <v>2016</v>
      </c>
      <c r="M7" s="28">
        <v>2017</v>
      </c>
      <c r="N7" s="28">
        <v>2018</v>
      </c>
      <c r="O7" s="28">
        <v>2019</v>
      </c>
      <c r="P7" s="28">
        <v>2020</v>
      </c>
      <c r="Q7" s="28">
        <v>2021</v>
      </c>
      <c r="R7" s="28">
        <v>2022</v>
      </c>
      <c r="S7" s="28">
        <v>2023</v>
      </c>
      <c r="T7" s="28">
        <v>2024</v>
      </c>
    </row>
    <row r="8" spans="2:20" ht="33" customHeight="1" x14ac:dyDescent="0.25">
      <c r="B8" s="324" t="s">
        <v>541</v>
      </c>
      <c r="C8" s="324">
        <v>1320.1030000000001</v>
      </c>
      <c r="D8" s="324">
        <v>1587.6849999999999</v>
      </c>
      <c r="E8" s="324">
        <v>1842.845</v>
      </c>
      <c r="F8" s="324">
        <v>2263.0569999999998</v>
      </c>
      <c r="G8" s="324">
        <v>2579.1120000000001</v>
      </c>
      <c r="H8" s="324">
        <v>3203.2139999999999</v>
      </c>
      <c r="I8" s="324">
        <v>4297.57</v>
      </c>
      <c r="J8" s="324">
        <v>4244.8720000000003</v>
      </c>
      <c r="K8" s="324">
        <v>4469.2089999999998</v>
      </c>
      <c r="L8" s="324">
        <v>5128.79</v>
      </c>
      <c r="M8" s="324">
        <v>5647.7280000000001</v>
      </c>
      <c r="N8" s="324">
        <v>5764.393</v>
      </c>
      <c r="O8" s="324">
        <v>5528.1059999999998</v>
      </c>
      <c r="P8" s="324">
        <v>4665.9390000000003</v>
      </c>
      <c r="Q8" s="324">
        <v>4856.5460000000003</v>
      </c>
      <c r="R8" s="324">
        <v>5018.5990000000002</v>
      </c>
      <c r="S8" s="324">
        <v>5105.6139999999996</v>
      </c>
      <c r="T8" s="324">
        <v>4773.3059999999996</v>
      </c>
    </row>
    <row r="9" spans="2:20" ht="33" customHeight="1" x14ac:dyDescent="0.25">
      <c r="B9" s="324" t="s">
        <v>535</v>
      </c>
      <c r="C9" s="324">
        <v>1137.08</v>
      </c>
      <c r="D9" s="324">
        <v>1412.953</v>
      </c>
      <c r="E9" s="324">
        <v>1658.442</v>
      </c>
      <c r="F9" s="324">
        <v>2179.1750000000002</v>
      </c>
      <c r="G9" s="324">
        <v>2869.2829999999999</v>
      </c>
      <c r="H9" s="324">
        <v>3608.7719999999999</v>
      </c>
      <c r="I9" s="324">
        <v>4127.835</v>
      </c>
      <c r="J9" s="324">
        <v>4647.5429999999997</v>
      </c>
      <c r="K9" s="324">
        <v>4816.88</v>
      </c>
      <c r="L9" s="324">
        <v>5054.4390000000003</v>
      </c>
      <c r="M9" s="324">
        <v>5873.0339999999997</v>
      </c>
      <c r="N9" s="324">
        <v>5589.5280000000002</v>
      </c>
      <c r="O9" s="324">
        <v>5336.8670000000002</v>
      </c>
      <c r="P9" s="324">
        <v>4968.4949999999999</v>
      </c>
      <c r="Q9" s="324">
        <v>5662.92</v>
      </c>
      <c r="R9" s="324">
        <v>5665.19</v>
      </c>
      <c r="S9" s="324">
        <v>6033.6859999999997</v>
      </c>
      <c r="T9" s="324">
        <v>5960.8360000000002</v>
      </c>
    </row>
    <row r="10" spans="2:20" ht="33" customHeight="1" x14ac:dyDescent="0.25">
      <c r="B10" s="324" t="s">
        <v>536</v>
      </c>
      <c r="C10" s="320">
        <v>838.63800000000003</v>
      </c>
      <c r="D10" s="320">
        <v>1005.624</v>
      </c>
      <c r="E10" s="320">
        <v>1142.268</v>
      </c>
      <c r="F10" s="320">
        <v>1314.3330000000001</v>
      </c>
      <c r="G10" s="320">
        <v>1631.4960000000001</v>
      </c>
      <c r="H10" s="320">
        <v>1777.069</v>
      </c>
      <c r="I10" s="320">
        <v>1908.991</v>
      </c>
      <c r="J10" s="320">
        <v>2190.1619999999998</v>
      </c>
      <c r="K10" s="320">
        <v>2305.8209999999999</v>
      </c>
      <c r="L10" s="320">
        <v>2354.83</v>
      </c>
      <c r="M10" s="320">
        <v>2173.1439999999998</v>
      </c>
      <c r="N10" s="320">
        <v>2270.616</v>
      </c>
      <c r="O10" s="320">
        <v>2470.5070000000001</v>
      </c>
      <c r="P10" s="320">
        <v>2539.0700000000002</v>
      </c>
      <c r="Q10" s="320">
        <v>2927.6260000000002</v>
      </c>
      <c r="R10" s="320">
        <v>3105.19</v>
      </c>
      <c r="S10" s="320">
        <v>3497.2260000000001</v>
      </c>
      <c r="T10" s="320">
        <v>3745.4479999999999</v>
      </c>
    </row>
    <row r="11" spans="2:20" ht="33" customHeight="1" x14ac:dyDescent="0.25">
      <c r="B11" s="324" t="s">
        <v>537</v>
      </c>
      <c r="C11" s="320">
        <v>668.69799999999998</v>
      </c>
      <c r="D11" s="320">
        <v>817.63599999999997</v>
      </c>
      <c r="E11" s="320">
        <v>1006.957</v>
      </c>
      <c r="F11" s="320">
        <v>1195.7840000000001</v>
      </c>
      <c r="G11" s="320">
        <v>1390.7760000000001</v>
      </c>
      <c r="H11" s="320">
        <v>1579.78</v>
      </c>
      <c r="I11" s="320">
        <v>1768.8240000000001</v>
      </c>
      <c r="J11" s="320">
        <v>1936.6790000000001</v>
      </c>
      <c r="K11" s="320">
        <v>2150.7649999999999</v>
      </c>
      <c r="L11" s="320">
        <v>1985.598</v>
      </c>
      <c r="M11" s="320">
        <v>1908.615</v>
      </c>
      <c r="N11" s="320">
        <v>1978.18</v>
      </c>
      <c r="O11" s="320">
        <v>2232.9409999999998</v>
      </c>
      <c r="P11" s="320">
        <v>2220.357</v>
      </c>
      <c r="Q11" s="320">
        <v>2540.3310000000001</v>
      </c>
      <c r="R11" s="320">
        <v>2597.2959999999998</v>
      </c>
      <c r="S11" s="320">
        <v>2881.3159999999998</v>
      </c>
      <c r="T11" s="320">
        <v>3059.0929999999998</v>
      </c>
    </row>
    <row r="12" spans="2:20" ht="8.25" customHeight="1" x14ac:dyDescent="0.25">
      <c r="B12" s="323"/>
      <c r="C12" s="96"/>
      <c r="D12" s="96"/>
      <c r="E12" s="96"/>
      <c r="F12" s="96"/>
      <c r="G12" s="96"/>
      <c r="H12" s="96"/>
      <c r="I12" s="96"/>
      <c r="J12" s="96"/>
      <c r="K12" s="96"/>
      <c r="L12" s="96"/>
      <c r="M12" s="96"/>
      <c r="N12" s="96"/>
      <c r="O12" s="96"/>
      <c r="P12" s="96"/>
      <c r="Q12" s="96"/>
      <c r="R12" s="96"/>
    </row>
    <row r="13" spans="2:20" ht="18" customHeight="1" x14ac:dyDescent="0.3">
      <c r="B13" s="93" t="s">
        <v>314</v>
      </c>
      <c r="C13" s="76"/>
      <c r="D13" s="76"/>
      <c r="E13" s="76"/>
      <c r="F13" s="76"/>
      <c r="G13" s="76"/>
      <c r="H13" s="76"/>
      <c r="I13" s="76"/>
    </row>
    <row r="14" spans="2:20" x14ac:dyDescent="0.25">
      <c r="B14" s="253"/>
      <c r="C14" s="253"/>
      <c r="D14" s="253"/>
      <c r="E14" s="253"/>
      <c r="F14" s="253"/>
      <c r="G14" s="253"/>
      <c r="H14" s="253"/>
      <c r="I14" s="253"/>
      <c r="J14" s="253"/>
      <c r="K14" s="253"/>
      <c r="L14" s="253"/>
      <c r="M14" s="253"/>
      <c r="N14" s="253"/>
      <c r="O14" s="253"/>
      <c r="P14" s="253"/>
      <c r="Q14" s="253"/>
      <c r="R14" s="253"/>
      <c r="S14" s="253"/>
    </row>
    <row r="15" spans="2:20" ht="19.5" customHeight="1" x14ac:dyDescent="0.25">
      <c r="B15" s="469" t="s">
        <v>539</v>
      </c>
      <c r="C15" s="469"/>
      <c r="D15" s="469"/>
      <c r="E15" s="469"/>
      <c r="F15" s="469"/>
      <c r="G15" s="469"/>
      <c r="H15" s="469"/>
      <c r="I15" s="469"/>
      <c r="J15" s="469"/>
      <c r="K15" s="469"/>
      <c r="L15" s="469"/>
      <c r="M15" s="469"/>
      <c r="N15" s="469"/>
      <c r="O15" s="469"/>
      <c r="P15" s="469"/>
      <c r="Q15" s="469"/>
      <c r="R15" s="469"/>
      <c r="S15" s="240"/>
    </row>
    <row r="16" spans="2:20" ht="19.5" customHeight="1" x14ac:dyDescent="0.25"/>
    <row r="17" ht="19.5" customHeight="1" x14ac:dyDescent="0.25"/>
    <row r="18" ht="19.5" customHeight="1" x14ac:dyDescent="0.25"/>
    <row r="19" ht="19.5" customHeight="1" x14ac:dyDescent="0.25"/>
    <row r="41" spans="2:19" ht="15.75" customHeight="1" x14ac:dyDescent="0.3">
      <c r="B41" s="93" t="s">
        <v>314</v>
      </c>
    </row>
    <row r="42" spans="2:19" ht="15.75" customHeight="1" x14ac:dyDescent="0.3">
      <c r="B42" s="48" t="s">
        <v>56</v>
      </c>
    </row>
    <row r="44" spans="2:19" ht="19.5" customHeight="1" x14ac:dyDescent="0.25">
      <c r="B44" s="469" t="s">
        <v>538</v>
      </c>
      <c r="C44" s="469"/>
      <c r="D44" s="469"/>
      <c r="E44" s="469"/>
      <c r="F44" s="469"/>
      <c r="G44" s="469"/>
      <c r="H44" s="469"/>
      <c r="I44" s="469"/>
      <c r="J44" s="469"/>
      <c r="K44" s="469"/>
      <c r="L44" s="469"/>
      <c r="M44" s="469"/>
      <c r="N44" s="469"/>
      <c r="O44" s="469"/>
      <c r="P44" s="469"/>
      <c r="Q44" s="469"/>
      <c r="R44" s="469"/>
      <c r="S44" s="240"/>
    </row>
    <row r="45" spans="2:19" ht="19.5" customHeight="1" x14ac:dyDescent="0.25"/>
    <row r="46" spans="2:19" ht="19.5" customHeight="1" x14ac:dyDescent="0.25"/>
    <row r="47" spans="2:19" ht="19.5" customHeight="1" x14ac:dyDescent="0.25"/>
    <row r="48" spans="2:19" ht="19.5" customHeight="1" x14ac:dyDescent="0.25"/>
    <row r="70" spans="2:2" ht="15.75" customHeight="1" x14ac:dyDescent="0.3">
      <c r="B70" s="93" t="s">
        <v>314</v>
      </c>
    </row>
    <row r="71" spans="2:2" ht="15.75" customHeight="1" x14ac:dyDescent="0.3">
      <c r="B71" s="48" t="s">
        <v>56</v>
      </c>
    </row>
  </sheetData>
  <mergeCells count="6">
    <mergeCell ref="B44:R44"/>
    <mergeCell ref="B15:R15"/>
    <mergeCell ref="B2:R2"/>
    <mergeCell ref="B3:R3"/>
    <mergeCell ref="B4:M4"/>
    <mergeCell ref="B6:R6"/>
  </mergeCells>
  <hyperlinks>
    <hyperlink ref="B5" location="Indice!A1" display="Índice"/>
    <hyperlink ref="S5" location="'5.2_DERIVACIONES'!A1" display="Siguiente"/>
    <hyperlink ref="R5" location="'4.3_GM SEC NIV SNS'!A1" display="Anterior"/>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83.7109375" customWidth="1"/>
    <col min="3" max="8" width="15.85546875" customWidth="1"/>
    <col min="9" max="14" width="15.7109375" customWidth="1"/>
  </cols>
  <sheetData>
    <row r="1" spans="1:13" ht="78" customHeight="1" x14ac:dyDescent="0.25">
      <c r="A1" s="352"/>
    </row>
    <row r="2" spans="1:13" ht="33" customHeight="1" x14ac:dyDescent="0.35">
      <c r="B2" s="383" t="s">
        <v>38</v>
      </c>
      <c r="F2" s="384" t="s">
        <v>74</v>
      </c>
      <c r="G2" s="384"/>
      <c r="H2" s="384" t="s">
        <v>75</v>
      </c>
    </row>
    <row r="3" spans="1:13" ht="33" customHeight="1" x14ac:dyDescent="0.25">
      <c r="B3" s="510" t="s">
        <v>542</v>
      </c>
      <c r="C3" s="510"/>
      <c r="D3" s="510"/>
      <c r="E3" s="510"/>
      <c r="F3" s="510"/>
      <c r="G3" s="510"/>
      <c r="H3" s="510"/>
    </row>
    <row r="4" spans="1:13" ht="33" customHeight="1" x14ac:dyDescent="0.25">
      <c r="B4" s="511" t="s">
        <v>543</v>
      </c>
      <c r="C4" s="511"/>
      <c r="D4" s="511"/>
      <c r="E4" s="511"/>
      <c r="F4" s="511"/>
      <c r="G4" s="511"/>
      <c r="H4" s="511"/>
      <c r="J4" s="385"/>
      <c r="K4" s="386"/>
    </row>
    <row r="5" spans="1:13" ht="19.5" customHeight="1" x14ac:dyDescent="0.25">
      <c r="B5" s="512" t="s">
        <v>386</v>
      </c>
      <c r="C5" s="512"/>
      <c r="D5" s="512"/>
      <c r="E5" s="512"/>
      <c r="F5" s="512"/>
      <c r="G5" s="512"/>
      <c r="H5" s="512"/>
      <c r="J5" s="386"/>
      <c r="K5" s="386"/>
      <c r="M5" s="385"/>
    </row>
    <row r="6" spans="1:13" ht="33" customHeight="1" x14ac:dyDescent="0.25">
      <c r="B6" s="387" t="s">
        <v>51</v>
      </c>
      <c r="J6" s="386"/>
      <c r="K6" s="386"/>
      <c r="M6" s="385"/>
    </row>
    <row r="7" spans="1:13" ht="33" customHeight="1" x14ac:dyDescent="0.25">
      <c r="B7" s="28" t="s">
        <v>40</v>
      </c>
      <c r="C7" s="388" t="s">
        <v>505</v>
      </c>
      <c r="D7" s="388" t="s">
        <v>506</v>
      </c>
      <c r="E7" s="388" t="s">
        <v>507</v>
      </c>
      <c r="G7" s="386"/>
      <c r="H7" s="386"/>
      <c r="J7" s="385"/>
    </row>
    <row r="8" spans="1:13" ht="33" customHeight="1" x14ac:dyDescent="0.25">
      <c r="B8" s="389" t="s">
        <v>552</v>
      </c>
      <c r="C8" s="345">
        <v>929056</v>
      </c>
      <c r="D8" s="345">
        <v>947603.15969256405</v>
      </c>
      <c r="E8" s="345">
        <v>943154.01928637503</v>
      </c>
      <c r="G8" s="386"/>
      <c r="H8" s="386"/>
      <c r="J8" s="385"/>
    </row>
    <row r="9" spans="1:13" ht="33" customHeight="1" x14ac:dyDescent="0.25">
      <c r="B9" s="389" t="s">
        <v>553</v>
      </c>
      <c r="C9" s="345">
        <v>670877.76311000006</v>
      </c>
      <c r="D9" s="345">
        <v>1027696.09179</v>
      </c>
      <c r="E9" s="345">
        <v>641117.70315999992</v>
      </c>
      <c r="G9" s="386"/>
      <c r="H9" s="386"/>
      <c r="J9" s="385"/>
    </row>
    <row r="10" spans="1:13" ht="33" customHeight="1" x14ac:dyDescent="0.25">
      <c r="B10" s="389" t="s">
        <v>544</v>
      </c>
      <c r="C10" s="345">
        <v>493714.61080125999</v>
      </c>
      <c r="D10" s="345">
        <v>647733.71921742405</v>
      </c>
      <c r="E10" s="345">
        <v>711865.20699536602</v>
      </c>
      <c r="G10" s="386"/>
      <c r="H10" s="386"/>
      <c r="J10" s="385"/>
    </row>
    <row r="11" spans="1:13" ht="33" customHeight="1" x14ac:dyDescent="0.25">
      <c r="B11" s="389" t="s">
        <v>545</v>
      </c>
      <c r="C11" s="345">
        <v>408441.996130243</v>
      </c>
      <c r="D11" s="345">
        <v>368820.51375970402</v>
      </c>
      <c r="E11" s="345">
        <v>193472.10359220998</v>
      </c>
      <c r="G11" s="386"/>
      <c r="H11" s="386"/>
      <c r="J11" s="385"/>
    </row>
    <row r="12" spans="1:13" ht="33" customHeight="1" x14ac:dyDescent="0.25">
      <c r="B12" s="386"/>
      <c r="C12" s="386"/>
      <c r="D12" s="386"/>
      <c r="E12" s="386"/>
      <c r="F12" s="386"/>
      <c r="G12" s="386"/>
      <c r="H12" s="386"/>
      <c r="J12" s="386"/>
      <c r="K12" s="386"/>
      <c r="M12" s="385"/>
    </row>
    <row r="13" spans="1:13" ht="36" customHeight="1" x14ac:dyDescent="0.25">
      <c r="B13" s="513" t="s">
        <v>550</v>
      </c>
      <c r="C13" s="513"/>
      <c r="D13" s="513"/>
      <c r="E13" s="513"/>
      <c r="F13" s="513"/>
      <c r="G13" s="513"/>
      <c r="H13" s="513"/>
      <c r="I13" s="393"/>
      <c r="J13" s="393"/>
      <c r="K13" s="394"/>
      <c r="L13" s="395"/>
    </row>
    <row r="14" spans="1:13" ht="33" customHeight="1" x14ac:dyDescent="0.25">
      <c r="A14" s="36"/>
      <c r="B14" s="400"/>
      <c r="C14" s="401"/>
      <c r="D14" s="401"/>
      <c r="E14" s="401"/>
      <c r="F14" s="402"/>
      <c r="G14" s="402"/>
      <c r="H14" s="402"/>
      <c r="I14" s="36"/>
    </row>
    <row r="15" spans="1:13" ht="33" customHeight="1" x14ac:dyDescent="0.25">
      <c r="A15" s="36"/>
      <c r="B15" s="455" t="s">
        <v>546</v>
      </c>
      <c r="C15" s="456" t="str">
        <f>+C7</f>
        <v>2022</v>
      </c>
      <c r="D15" s="456" t="str">
        <f t="shared" ref="D15:E15" si="0">+D7</f>
        <v>2023</v>
      </c>
      <c r="E15" s="456" t="str">
        <f t="shared" si="0"/>
        <v>2024</v>
      </c>
      <c r="F15" s="404"/>
      <c r="G15" s="404"/>
      <c r="H15" s="404"/>
      <c r="I15" s="36"/>
    </row>
    <row r="16" spans="1:13" ht="33" customHeight="1" x14ac:dyDescent="0.25">
      <c r="A16" s="36"/>
      <c r="B16" s="457" t="s">
        <v>547</v>
      </c>
      <c r="C16" s="458">
        <f t="shared" ref="C16:E17" si="1">+C8</f>
        <v>929056</v>
      </c>
      <c r="D16" s="458">
        <f t="shared" si="1"/>
        <v>947603.15969256405</v>
      </c>
      <c r="E16" s="458">
        <f t="shared" si="1"/>
        <v>943154.01928637503</v>
      </c>
      <c r="F16" s="406"/>
      <c r="G16" s="406"/>
      <c r="H16" s="406"/>
      <c r="I16" s="36"/>
    </row>
    <row r="17" spans="1:9" ht="33" customHeight="1" x14ac:dyDescent="0.25">
      <c r="A17" s="36"/>
      <c r="B17" s="459" t="s">
        <v>548</v>
      </c>
      <c r="C17" s="458">
        <f t="shared" si="1"/>
        <v>670877.76311000006</v>
      </c>
      <c r="D17" s="458">
        <f t="shared" si="1"/>
        <v>1027696.09179</v>
      </c>
      <c r="E17" s="458">
        <f t="shared" si="1"/>
        <v>641117.70315999992</v>
      </c>
      <c r="F17" s="409"/>
      <c r="G17" s="409"/>
      <c r="H17" s="409"/>
      <c r="I17" s="36"/>
    </row>
    <row r="18" spans="1:9" ht="33" customHeight="1" x14ac:dyDescent="0.25">
      <c r="A18" s="36"/>
      <c r="B18" s="460" t="s">
        <v>549</v>
      </c>
      <c r="C18" s="461"/>
      <c r="D18" s="461"/>
      <c r="E18" s="461"/>
      <c r="F18" s="409"/>
      <c r="G18" s="409"/>
      <c r="H18" s="409"/>
      <c r="I18" s="36"/>
    </row>
    <row r="19" spans="1:9" ht="33" customHeight="1" x14ac:dyDescent="0.25">
      <c r="A19" s="36"/>
      <c r="B19" s="457" t="s">
        <v>547</v>
      </c>
      <c r="C19" s="462">
        <f>+C10</f>
        <v>493714.61080125999</v>
      </c>
      <c r="D19" s="462">
        <f t="shared" ref="D19:E19" si="2">+D10</f>
        <v>647733.71921742405</v>
      </c>
      <c r="E19" s="462">
        <f t="shared" si="2"/>
        <v>711865.20699536602</v>
      </c>
      <c r="F19" s="409"/>
      <c r="G19" s="409"/>
      <c r="H19" s="409"/>
      <c r="I19" s="36"/>
    </row>
    <row r="20" spans="1:9" ht="33" customHeight="1" x14ac:dyDescent="0.25">
      <c r="A20" s="36"/>
      <c r="B20" s="459" t="s">
        <v>548</v>
      </c>
      <c r="C20" s="462">
        <f>+C11</f>
        <v>408441.996130243</v>
      </c>
      <c r="D20" s="462">
        <f t="shared" ref="D20:E20" si="3">+D11</f>
        <v>368820.51375970402</v>
      </c>
      <c r="E20" s="462">
        <f t="shared" si="3"/>
        <v>193472.10359220998</v>
      </c>
      <c r="F20" s="409"/>
      <c r="G20" s="409"/>
      <c r="H20" s="409"/>
      <c r="I20" s="36"/>
    </row>
    <row r="21" spans="1:9" ht="33" customHeight="1" x14ac:dyDescent="0.25">
      <c r="A21" s="36"/>
      <c r="B21" s="407"/>
      <c r="C21" s="408"/>
      <c r="D21" s="408"/>
      <c r="E21" s="408"/>
      <c r="F21" s="409"/>
      <c r="G21" s="409"/>
      <c r="H21" s="409"/>
      <c r="I21" s="36"/>
    </row>
    <row r="22" spans="1:9" ht="33" customHeight="1" x14ac:dyDescent="0.25">
      <c r="A22" s="36"/>
      <c r="B22" s="407"/>
      <c r="C22" s="408"/>
      <c r="D22" s="408"/>
      <c r="E22" s="408"/>
      <c r="F22" s="409"/>
      <c r="G22" s="409"/>
      <c r="H22" s="409"/>
      <c r="I22" s="36"/>
    </row>
    <row r="23" spans="1:9" ht="33" customHeight="1" x14ac:dyDescent="0.25">
      <c r="A23" s="36"/>
      <c r="B23" s="407"/>
      <c r="C23" s="408"/>
      <c r="D23" s="408"/>
      <c r="E23" s="408"/>
      <c r="F23" s="409"/>
      <c r="G23" s="409"/>
      <c r="H23" s="409"/>
      <c r="I23" s="36"/>
    </row>
    <row r="24" spans="1:9" ht="33" customHeight="1" x14ac:dyDescent="0.25">
      <c r="A24" s="36"/>
      <c r="B24" s="407"/>
      <c r="C24" s="408"/>
      <c r="D24" s="408"/>
      <c r="E24" s="408"/>
      <c r="F24" s="409"/>
      <c r="G24" s="409"/>
      <c r="H24" s="409"/>
      <c r="I24" s="36"/>
    </row>
    <row r="25" spans="1:9" ht="33" customHeight="1" x14ac:dyDescent="0.25">
      <c r="A25" s="36"/>
      <c r="B25" s="407"/>
      <c r="C25" s="408"/>
      <c r="D25" s="408"/>
      <c r="E25" s="408"/>
      <c r="F25" s="409"/>
      <c r="G25" s="409"/>
      <c r="H25" s="409"/>
      <c r="I25" s="36"/>
    </row>
    <row r="26" spans="1:9" ht="33" customHeight="1" x14ac:dyDescent="0.25">
      <c r="A26" s="36"/>
      <c r="B26" s="407"/>
      <c r="C26" s="408"/>
      <c r="D26" s="408"/>
      <c r="E26" s="408"/>
      <c r="F26" s="409"/>
      <c r="G26" s="409"/>
      <c r="H26" s="409"/>
      <c r="I26" s="36"/>
    </row>
    <row r="27" spans="1:9" ht="33" customHeight="1" x14ac:dyDescent="0.25">
      <c r="A27" s="36"/>
      <c r="B27" s="407"/>
      <c r="C27" s="408"/>
      <c r="D27" s="408"/>
      <c r="E27" s="408"/>
      <c r="F27" s="409"/>
      <c r="G27" s="409"/>
      <c r="H27" s="409"/>
      <c r="I27" s="36"/>
    </row>
    <row r="28" spans="1:9" ht="33" customHeight="1" x14ac:dyDescent="0.25">
      <c r="A28" s="36"/>
      <c r="B28" s="513" t="s">
        <v>551</v>
      </c>
      <c r="C28" s="513"/>
      <c r="D28" s="513"/>
      <c r="E28" s="513"/>
      <c r="F28" s="513"/>
      <c r="G28" s="513"/>
      <c r="H28" s="513"/>
      <c r="I28" s="36"/>
    </row>
    <row r="29" spans="1:9" ht="33" customHeight="1" x14ac:dyDescent="0.25">
      <c r="A29" s="36"/>
      <c r="B29" s="407"/>
      <c r="C29" s="407"/>
      <c r="D29" s="408"/>
      <c r="E29" s="407"/>
      <c r="F29" s="409"/>
      <c r="G29" s="409"/>
      <c r="H29" s="409"/>
      <c r="I29" s="36"/>
    </row>
    <row r="30" spans="1:9" ht="33" customHeight="1" x14ac:dyDescent="0.3">
      <c r="A30" s="36"/>
      <c r="B30" s="407"/>
      <c r="C30" s="407"/>
      <c r="D30" s="408"/>
      <c r="E30" s="407"/>
      <c r="F30" s="410"/>
      <c r="G30" s="410"/>
      <c r="H30" s="410"/>
      <c r="I30" s="36"/>
    </row>
    <row r="31" spans="1:9" ht="33" customHeight="1" x14ac:dyDescent="0.3">
      <c r="A31" s="36"/>
      <c r="B31" s="407"/>
      <c r="C31" s="407"/>
      <c r="D31" s="408"/>
      <c r="E31" s="407"/>
      <c r="F31" s="410"/>
      <c r="G31" s="410"/>
      <c r="H31" s="410"/>
      <c r="I31" s="36"/>
    </row>
    <row r="32" spans="1:9" ht="33" customHeight="1" x14ac:dyDescent="0.3">
      <c r="A32" s="36"/>
      <c r="B32" s="407"/>
      <c r="C32" s="407"/>
      <c r="D32" s="408"/>
      <c r="E32" s="407"/>
      <c r="F32" s="410"/>
      <c r="G32" s="410"/>
      <c r="H32" s="410"/>
      <c r="I32" s="36"/>
    </row>
    <row r="33" spans="1:12" ht="33" customHeight="1" x14ac:dyDescent="0.3">
      <c r="A33" s="36"/>
      <c r="B33" s="407"/>
      <c r="C33" s="407"/>
      <c r="D33" s="408"/>
      <c r="E33" s="407"/>
      <c r="F33" s="410"/>
      <c r="G33" s="410"/>
      <c r="H33" s="410"/>
      <c r="I33" s="36"/>
    </row>
    <row r="34" spans="1:12" ht="33" customHeight="1" x14ac:dyDescent="0.3">
      <c r="A34" s="36"/>
      <c r="B34" s="407"/>
      <c r="C34" s="407"/>
      <c r="D34" s="408"/>
      <c r="E34" s="407"/>
      <c r="F34" s="410"/>
      <c r="G34" s="410"/>
      <c r="H34" s="410"/>
      <c r="I34" s="36"/>
    </row>
    <row r="35" spans="1:12" ht="33" customHeight="1" x14ac:dyDescent="0.3">
      <c r="A35" s="36"/>
      <c r="B35" s="407"/>
      <c r="C35" s="407"/>
      <c r="D35" s="408"/>
      <c r="E35" s="407"/>
      <c r="F35" s="410"/>
      <c r="G35" s="410"/>
      <c r="H35" s="410"/>
      <c r="I35" s="36"/>
    </row>
    <row r="36" spans="1:12" ht="33" customHeight="1" x14ac:dyDescent="0.3">
      <c r="A36" s="36"/>
      <c r="B36" s="407"/>
      <c r="C36" s="407"/>
      <c r="D36" s="408"/>
      <c r="E36" s="407"/>
      <c r="F36" s="410"/>
      <c r="G36" s="410"/>
      <c r="H36" s="410"/>
      <c r="I36" s="36"/>
    </row>
    <row r="37" spans="1:12" ht="33" customHeight="1" x14ac:dyDescent="0.3">
      <c r="A37" s="36"/>
      <c r="B37" s="407"/>
      <c r="C37" s="407"/>
      <c r="D37" s="408"/>
      <c r="E37" s="407"/>
      <c r="F37" s="410"/>
      <c r="G37" s="410"/>
      <c r="H37" s="410"/>
      <c r="I37" s="36"/>
    </row>
    <row r="38" spans="1:12" ht="33" customHeight="1" x14ac:dyDescent="0.3">
      <c r="A38" s="36"/>
      <c r="B38" s="407"/>
      <c r="C38" s="407"/>
      <c r="D38" s="408"/>
      <c r="E38" s="407"/>
      <c r="F38" s="410"/>
      <c r="G38" s="410"/>
      <c r="H38" s="410"/>
      <c r="I38" s="36"/>
    </row>
    <row r="39" spans="1:12" ht="33" customHeight="1" x14ac:dyDescent="0.3">
      <c r="A39" s="36"/>
      <c r="B39" s="407"/>
      <c r="C39" s="407"/>
      <c r="D39" s="408"/>
      <c r="E39" s="407"/>
      <c r="F39" s="410"/>
      <c r="G39" s="410"/>
      <c r="H39" s="410"/>
      <c r="I39" s="36"/>
    </row>
    <row r="40" spans="1:12" ht="33" customHeight="1" x14ac:dyDescent="0.3">
      <c r="A40" s="36"/>
      <c r="B40" s="407"/>
      <c r="C40" s="407"/>
      <c r="D40" s="408"/>
      <c r="E40" s="407"/>
      <c r="F40" s="410"/>
      <c r="G40" s="410"/>
      <c r="H40" s="410"/>
      <c r="I40" s="36"/>
    </row>
    <row r="41" spans="1:12" ht="33" customHeight="1" x14ac:dyDescent="0.3">
      <c r="A41" s="36"/>
      <c r="B41" s="407"/>
      <c r="C41" s="407"/>
      <c r="D41" s="408"/>
      <c r="E41" s="407"/>
      <c r="F41" s="410"/>
      <c r="G41" s="410"/>
      <c r="H41" s="410"/>
      <c r="I41" s="36"/>
    </row>
    <row r="42" spans="1:12" ht="33" customHeight="1" x14ac:dyDescent="0.3">
      <c r="A42" s="36"/>
      <c r="B42" s="407"/>
      <c r="C42" s="407"/>
      <c r="D42" s="408"/>
      <c r="E42" s="407"/>
      <c r="F42" s="410"/>
      <c r="G42" s="410"/>
      <c r="H42" s="410"/>
      <c r="I42" s="36"/>
    </row>
    <row r="43" spans="1:12" ht="73.5" customHeight="1" x14ac:dyDescent="0.3">
      <c r="B43" s="463" t="s">
        <v>554</v>
      </c>
      <c r="E43" s="394"/>
      <c r="F43" s="394"/>
      <c r="G43" s="394"/>
      <c r="H43" s="394"/>
      <c r="I43" s="394"/>
      <c r="J43" s="394"/>
      <c r="K43" s="394"/>
      <c r="L43" s="395"/>
    </row>
    <row r="44" spans="1:12" ht="27" customHeight="1" x14ac:dyDescent="0.3">
      <c r="B44" s="463" t="s">
        <v>555</v>
      </c>
      <c r="E44" s="394"/>
      <c r="F44" s="394"/>
      <c r="G44" s="394"/>
      <c r="H44" s="394"/>
      <c r="I44" s="394"/>
      <c r="J44" s="394"/>
      <c r="K44" s="394"/>
      <c r="L44" s="395"/>
    </row>
    <row r="45" spans="1:12" ht="16.5" customHeight="1" x14ac:dyDescent="0.3">
      <c r="B45" s="382" t="s">
        <v>108</v>
      </c>
      <c r="E45" s="394"/>
      <c r="F45" s="394"/>
      <c r="G45" s="394"/>
      <c r="H45" s="394"/>
      <c r="I45" s="394"/>
      <c r="J45" s="394"/>
      <c r="K45" s="394"/>
      <c r="L45" s="395"/>
    </row>
  </sheetData>
  <mergeCells count="5">
    <mergeCell ref="B3:H3"/>
    <mergeCell ref="B4:H4"/>
    <mergeCell ref="B5:H5"/>
    <mergeCell ref="B13:H13"/>
    <mergeCell ref="B28:H28"/>
  </mergeCells>
  <hyperlinks>
    <hyperlink ref="B2" location="Indice!A1" display="Índice"/>
    <hyperlink ref="H2" location="'6.1'!A1" display="Siguiente"/>
    <hyperlink ref="F2" location="'5.1_FINAN_EROG'!A1" display="Anterior"/>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O61"/>
  <sheetViews>
    <sheetView showGridLines="0" zoomScale="60" zoomScaleNormal="60" workbookViewId="0">
      <pane ySplit="9" topLeftCell="A10" activePane="bottomLeft" state="frozen"/>
      <selection pane="bottomLeft"/>
    </sheetView>
  </sheetViews>
  <sheetFormatPr baseColWidth="10" defaultRowHeight="15" x14ac:dyDescent="0.25"/>
  <cols>
    <col min="1" max="1" width="4.140625" customWidth="1"/>
    <col min="2" max="2" width="17" customWidth="1"/>
    <col min="3" max="3" width="54" customWidth="1"/>
    <col min="4" max="4" width="16" customWidth="1"/>
    <col min="5" max="5" width="61.140625" customWidth="1"/>
    <col min="6" max="6" width="14.7109375" customWidth="1"/>
    <col min="7" max="7" width="71.42578125" customWidth="1"/>
    <col min="8" max="8" width="15.28515625" customWidth="1"/>
  </cols>
  <sheetData>
    <row r="7" spans="2:15" ht="55.9" customHeight="1" x14ac:dyDescent="0.25">
      <c r="B7" s="521" t="s">
        <v>532</v>
      </c>
      <c r="C7" s="521"/>
      <c r="D7" s="521"/>
      <c r="E7" s="521"/>
      <c r="F7" s="521"/>
      <c r="G7" s="521"/>
      <c r="H7" s="441"/>
      <c r="I7" s="441"/>
      <c r="J7" s="441"/>
      <c r="K7" s="441"/>
      <c r="L7" s="441"/>
      <c r="M7" s="441"/>
      <c r="N7" s="441"/>
      <c r="O7" s="441"/>
    </row>
    <row r="8" spans="2:15" ht="30" customHeight="1" x14ac:dyDescent="0.25">
      <c r="C8" s="510" t="s">
        <v>164</v>
      </c>
      <c r="D8" s="510"/>
      <c r="E8" s="510"/>
      <c r="F8" s="510"/>
      <c r="G8" s="510"/>
    </row>
    <row r="9" spans="2:15" ht="23.25" customHeight="1" x14ac:dyDescent="0.35">
      <c r="B9" s="443" t="s">
        <v>38</v>
      </c>
      <c r="G9" s="454" t="s">
        <v>74</v>
      </c>
      <c r="H9" s="454" t="s">
        <v>75</v>
      </c>
    </row>
    <row r="11" spans="2:15" ht="50.25" customHeight="1" x14ac:dyDescent="0.25">
      <c r="B11" s="436" t="s">
        <v>237</v>
      </c>
      <c r="C11" s="436" t="s">
        <v>238</v>
      </c>
      <c r="D11" s="436" t="s">
        <v>237</v>
      </c>
      <c r="E11" s="436" t="s">
        <v>239</v>
      </c>
      <c r="F11" s="436" t="s">
        <v>237</v>
      </c>
      <c r="G11" s="436" t="s">
        <v>240</v>
      </c>
    </row>
    <row r="12" spans="2:15" ht="27" customHeight="1" x14ac:dyDescent="0.25">
      <c r="B12" s="518" t="s">
        <v>258</v>
      </c>
      <c r="C12" s="520" t="s">
        <v>153</v>
      </c>
      <c r="D12" s="442" t="s">
        <v>259</v>
      </c>
      <c r="E12" s="438" t="s">
        <v>152</v>
      </c>
      <c r="F12" s="439" t="s">
        <v>149</v>
      </c>
      <c r="G12" s="440" t="s">
        <v>148</v>
      </c>
    </row>
    <row r="13" spans="2:15" ht="27" customHeight="1" x14ac:dyDescent="0.25">
      <c r="B13" s="519"/>
      <c r="C13" s="520"/>
      <c r="D13" s="442" t="s">
        <v>260</v>
      </c>
      <c r="E13" s="438" t="s">
        <v>143</v>
      </c>
      <c r="F13" s="439" t="s">
        <v>147</v>
      </c>
      <c r="G13" s="440" t="s">
        <v>146</v>
      </c>
    </row>
    <row r="14" spans="2:15" ht="27" customHeight="1" x14ac:dyDescent="0.25">
      <c r="B14" s="519"/>
      <c r="C14" s="520"/>
      <c r="D14" s="442" t="s">
        <v>261</v>
      </c>
      <c r="E14" s="438" t="s">
        <v>140</v>
      </c>
      <c r="F14" s="439" t="s">
        <v>139</v>
      </c>
      <c r="G14" s="440" t="s">
        <v>138</v>
      </c>
    </row>
    <row r="15" spans="2:15" ht="27" customHeight="1" x14ac:dyDescent="0.25">
      <c r="B15" s="518" t="s">
        <v>262</v>
      </c>
      <c r="C15" s="520" t="s">
        <v>157</v>
      </c>
      <c r="D15" s="442" t="s">
        <v>263</v>
      </c>
      <c r="E15" s="438" t="s">
        <v>162</v>
      </c>
      <c r="F15" s="439" t="s">
        <v>161</v>
      </c>
      <c r="G15" s="440" t="s">
        <v>160</v>
      </c>
    </row>
    <row r="16" spans="2:15" ht="27" customHeight="1" x14ac:dyDescent="0.25">
      <c r="B16" s="522"/>
      <c r="C16" s="520"/>
      <c r="D16" s="518" t="s">
        <v>259</v>
      </c>
      <c r="E16" s="517" t="s">
        <v>152</v>
      </c>
      <c r="F16" s="439" t="s">
        <v>151</v>
      </c>
      <c r="G16" s="440" t="s">
        <v>150</v>
      </c>
    </row>
    <row r="17" spans="2:7" ht="27" customHeight="1" x14ac:dyDescent="0.25">
      <c r="B17" s="522"/>
      <c r="C17" s="520"/>
      <c r="D17" s="519"/>
      <c r="E17" s="517"/>
      <c r="F17" s="439" t="s">
        <v>149</v>
      </c>
      <c r="G17" s="440" t="s">
        <v>148</v>
      </c>
    </row>
    <row r="18" spans="2:7" ht="27" customHeight="1" x14ac:dyDescent="0.25">
      <c r="B18" s="522"/>
      <c r="C18" s="520"/>
      <c r="D18" s="518" t="s">
        <v>260</v>
      </c>
      <c r="E18" s="517" t="s">
        <v>143</v>
      </c>
      <c r="F18" s="439" t="s">
        <v>147</v>
      </c>
      <c r="G18" s="440" t="s">
        <v>146</v>
      </c>
    </row>
    <row r="19" spans="2:7" ht="27" customHeight="1" x14ac:dyDescent="0.25">
      <c r="B19" s="522"/>
      <c r="C19" s="520"/>
      <c r="D19" s="519"/>
      <c r="E19" s="517"/>
      <c r="F19" s="439" t="s">
        <v>142</v>
      </c>
      <c r="G19" s="440" t="s">
        <v>141</v>
      </c>
    </row>
    <row r="20" spans="2:7" ht="27" customHeight="1" x14ac:dyDescent="0.25">
      <c r="B20" s="522"/>
      <c r="C20" s="520"/>
      <c r="D20" s="518" t="s">
        <v>261</v>
      </c>
      <c r="E20" s="517" t="s">
        <v>140</v>
      </c>
      <c r="F20" s="439" t="s">
        <v>145</v>
      </c>
      <c r="G20" s="440" t="s">
        <v>144</v>
      </c>
    </row>
    <row r="21" spans="2:7" ht="27" customHeight="1" x14ac:dyDescent="0.25">
      <c r="B21" s="522"/>
      <c r="C21" s="520"/>
      <c r="D21" s="519"/>
      <c r="E21" s="517"/>
      <c r="F21" s="439" t="s">
        <v>139</v>
      </c>
      <c r="G21" s="440" t="s">
        <v>138</v>
      </c>
    </row>
    <row r="22" spans="2:7" ht="27" customHeight="1" x14ac:dyDescent="0.25">
      <c r="B22" s="522"/>
      <c r="C22" s="520"/>
      <c r="D22" s="442" t="s">
        <v>264</v>
      </c>
      <c r="E22" s="440" t="s">
        <v>132</v>
      </c>
      <c r="F22" s="439" t="s">
        <v>136</v>
      </c>
      <c r="G22" s="440" t="s">
        <v>265</v>
      </c>
    </row>
    <row r="23" spans="2:7" ht="27" customHeight="1" x14ac:dyDescent="0.25">
      <c r="B23" s="518" t="s">
        <v>261</v>
      </c>
      <c r="C23" s="520" t="s">
        <v>157</v>
      </c>
      <c r="D23" s="442" t="s">
        <v>260</v>
      </c>
      <c r="E23" s="440" t="s">
        <v>143</v>
      </c>
      <c r="F23" s="439" t="s">
        <v>142</v>
      </c>
      <c r="G23" s="440" t="s">
        <v>141</v>
      </c>
    </row>
    <row r="24" spans="2:7" ht="27" customHeight="1" x14ac:dyDescent="0.25">
      <c r="B24" s="519"/>
      <c r="C24" s="520"/>
      <c r="D24" s="442" t="s">
        <v>264</v>
      </c>
      <c r="E24" s="440" t="s">
        <v>132</v>
      </c>
      <c r="F24" s="439" t="s">
        <v>135</v>
      </c>
      <c r="G24" s="440" t="s">
        <v>134</v>
      </c>
    </row>
    <row r="25" spans="2:7" ht="27" customHeight="1" x14ac:dyDescent="0.25">
      <c r="B25" s="442" t="s">
        <v>266</v>
      </c>
      <c r="C25" s="440" t="s">
        <v>126</v>
      </c>
      <c r="D25" s="442" t="s">
        <v>267</v>
      </c>
      <c r="E25" s="438" t="s">
        <v>234</v>
      </c>
      <c r="F25" s="439" t="s">
        <v>125</v>
      </c>
      <c r="G25" s="440" t="s">
        <v>124</v>
      </c>
    </row>
    <row r="26" spans="2:7" ht="27" customHeight="1" x14ac:dyDescent="0.25">
      <c r="B26" s="442" t="s">
        <v>268</v>
      </c>
      <c r="C26" s="440" t="s">
        <v>233</v>
      </c>
      <c r="D26" s="442" t="s">
        <v>260</v>
      </c>
      <c r="E26" s="438" t="s">
        <v>143</v>
      </c>
      <c r="F26" s="439" t="s">
        <v>142</v>
      </c>
      <c r="G26" s="440" t="s">
        <v>141</v>
      </c>
    </row>
    <row r="27" spans="2:7" ht="27" customHeight="1" x14ac:dyDescent="0.25">
      <c r="B27" s="442" t="s">
        <v>269</v>
      </c>
      <c r="C27" s="440" t="s">
        <v>129</v>
      </c>
      <c r="D27" s="442" t="s">
        <v>270</v>
      </c>
      <c r="E27" s="440" t="s">
        <v>109</v>
      </c>
      <c r="F27" s="439" t="s">
        <v>110</v>
      </c>
      <c r="G27" s="440" t="s">
        <v>109</v>
      </c>
    </row>
    <row r="28" spans="2:7" ht="27" customHeight="1" x14ac:dyDescent="0.25">
      <c r="B28" s="518" t="s">
        <v>271</v>
      </c>
      <c r="C28" s="520" t="s">
        <v>236</v>
      </c>
      <c r="D28" s="442" t="s">
        <v>260</v>
      </c>
      <c r="E28" s="440" t="s">
        <v>143</v>
      </c>
      <c r="F28" s="437" t="s">
        <v>142</v>
      </c>
      <c r="G28" s="440" t="s">
        <v>141</v>
      </c>
    </row>
    <row r="29" spans="2:7" ht="27" customHeight="1" x14ac:dyDescent="0.25">
      <c r="B29" s="519"/>
      <c r="C29" s="520"/>
      <c r="D29" s="442" t="s">
        <v>261</v>
      </c>
      <c r="E29" s="438" t="s">
        <v>140</v>
      </c>
      <c r="F29" s="439" t="s">
        <v>139</v>
      </c>
      <c r="G29" s="440" t="s">
        <v>138</v>
      </c>
    </row>
    <row r="30" spans="2:7" ht="27" customHeight="1" x14ac:dyDescent="0.25">
      <c r="B30" s="519"/>
      <c r="C30" s="520"/>
      <c r="D30" s="518" t="s">
        <v>264</v>
      </c>
      <c r="E30" s="517" t="s">
        <v>132</v>
      </c>
      <c r="F30" s="439" t="s">
        <v>131</v>
      </c>
      <c r="G30" s="440" t="s">
        <v>130</v>
      </c>
    </row>
    <row r="31" spans="2:7" ht="27" customHeight="1" x14ac:dyDescent="0.25">
      <c r="B31" s="519"/>
      <c r="C31" s="520"/>
      <c r="D31" s="519"/>
      <c r="E31" s="517"/>
      <c r="F31" s="439" t="s">
        <v>135</v>
      </c>
      <c r="G31" s="440" t="s">
        <v>134</v>
      </c>
    </row>
    <row r="32" spans="2:7" ht="27" customHeight="1" x14ac:dyDescent="0.25">
      <c r="B32" s="518" t="s">
        <v>272</v>
      </c>
      <c r="C32" s="520" t="s">
        <v>232</v>
      </c>
      <c r="D32" s="442" t="s">
        <v>263</v>
      </c>
      <c r="E32" s="438" t="s">
        <v>162</v>
      </c>
      <c r="F32" s="439" t="s">
        <v>161</v>
      </c>
      <c r="G32" s="440" t="s">
        <v>160</v>
      </c>
    </row>
    <row r="33" spans="2:7" ht="27" customHeight="1" x14ac:dyDescent="0.25">
      <c r="B33" s="519"/>
      <c r="C33" s="520"/>
      <c r="D33" s="442" t="s">
        <v>273</v>
      </c>
      <c r="E33" s="438" t="s">
        <v>156</v>
      </c>
      <c r="F33" s="439" t="s">
        <v>155</v>
      </c>
      <c r="G33" s="440" t="s">
        <v>154</v>
      </c>
    </row>
    <row r="34" spans="2:7" ht="27" customHeight="1" x14ac:dyDescent="0.25">
      <c r="B34" s="519"/>
      <c r="C34" s="520"/>
      <c r="D34" s="518" t="s">
        <v>259</v>
      </c>
      <c r="E34" s="517" t="s">
        <v>152</v>
      </c>
      <c r="F34" s="439" t="s">
        <v>151</v>
      </c>
      <c r="G34" s="438" t="s">
        <v>150</v>
      </c>
    </row>
    <row r="35" spans="2:7" ht="27" customHeight="1" x14ac:dyDescent="0.25">
      <c r="B35" s="519"/>
      <c r="C35" s="520"/>
      <c r="D35" s="519"/>
      <c r="E35" s="517"/>
      <c r="F35" s="439" t="s">
        <v>149</v>
      </c>
      <c r="G35" s="440" t="s">
        <v>148</v>
      </c>
    </row>
    <row r="36" spans="2:7" ht="27" customHeight="1" x14ac:dyDescent="0.25">
      <c r="B36" s="519"/>
      <c r="C36" s="520"/>
      <c r="D36" s="518" t="s">
        <v>260</v>
      </c>
      <c r="E36" s="517" t="s">
        <v>143</v>
      </c>
      <c r="F36" s="439" t="s">
        <v>147</v>
      </c>
      <c r="G36" s="440" t="s">
        <v>146</v>
      </c>
    </row>
    <row r="37" spans="2:7" ht="27" customHeight="1" x14ac:dyDescent="0.25">
      <c r="B37" s="519"/>
      <c r="C37" s="520"/>
      <c r="D37" s="519"/>
      <c r="E37" s="517"/>
      <c r="F37" s="439" t="s">
        <v>142</v>
      </c>
      <c r="G37" s="440" t="s">
        <v>141</v>
      </c>
    </row>
    <row r="38" spans="2:7" ht="27" customHeight="1" x14ac:dyDescent="0.25">
      <c r="B38" s="519"/>
      <c r="C38" s="520"/>
      <c r="D38" s="442" t="s">
        <v>261</v>
      </c>
      <c r="E38" s="438" t="s">
        <v>140</v>
      </c>
      <c r="F38" s="439" t="s">
        <v>139</v>
      </c>
      <c r="G38" s="440" t="s">
        <v>138</v>
      </c>
    </row>
    <row r="39" spans="2:7" ht="27" customHeight="1" x14ac:dyDescent="0.25">
      <c r="B39" s="519"/>
      <c r="C39" s="520"/>
      <c r="D39" s="442" t="s">
        <v>264</v>
      </c>
      <c r="E39" s="438" t="s">
        <v>132</v>
      </c>
      <c r="F39" s="439" t="s">
        <v>135</v>
      </c>
      <c r="G39" s="440" t="s">
        <v>134</v>
      </c>
    </row>
    <row r="40" spans="2:7" ht="27" customHeight="1" x14ac:dyDescent="0.25">
      <c r="B40" s="442" t="s">
        <v>274</v>
      </c>
      <c r="C40" s="440" t="s">
        <v>111</v>
      </c>
      <c r="D40" s="442" t="s">
        <v>275</v>
      </c>
      <c r="E40" s="438" t="s">
        <v>112</v>
      </c>
      <c r="F40" s="439" t="s">
        <v>113</v>
      </c>
      <c r="G40" s="440" t="s">
        <v>112</v>
      </c>
    </row>
    <row r="41" spans="2:7" ht="27" customHeight="1" x14ac:dyDescent="0.25">
      <c r="B41" s="442" t="s">
        <v>276</v>
      </c>
      <c r="C41" s="440" t="s">
        <v>114</v>
      </c>
      <c r="D41" s="442" t="s">
        <v>258</v>
      </c>
      <c r="E41" s="438" t="s">
        <v>235</v>
      </c>
      <c r="F41" s="439" t="s">
        <v>123</v>
      </c>
      <c r="G41" s="440" t="s">
        <v>122</v>
      </c>
    </row>
    <row r="42" spans="2:7" ht="27" customHeight="1" x14ac:dyDescent="0.25">
      <c r="B42" s="442" t="s">
        <v>277</v>
      </c>
      <c r="C42" s="440" t="s">
        <v>119</v>
      </c>
      <c r="D42" s="442" t="s">
        <v>262</v>
      </c>
      <c r="E42" s="438" t="s">
        <v>278</v>
      </c>
      <c r="F42" s="439" t="s">
        <v>116</v>
      </c>
      <c r="G42" s="440" t="s">
        <v>115</v>
      </c>
    </row>
    <row r="43" spans="2:7" ht="27" customHeight="1" x14ac:dyDescent="0.25">
      <c r="B43" s="442" t="s">
        <v>279</v>
      </c>
      <c r="C43" s="440" t="s">
        <v>117</v>
      </c>
      <c r="D43" s="442" t="s">
        <v>258</v>
      </c>
      <c r="E43" s="438" t="s">
        <v>235</v>
      </c>
      <c r="F43" s="439" t="s">
        <v>121</v>
      </c>
      <c r="G43" s="440" t="s">
        <v>120</v>
      </c>
    </row>
    <row r="44" spans="2:7" ht="27" customHeight="1" x14ac:dyDescent="0.25">
      <c r="B44" s="518" t="s">
        <v>280</v>
      </c>
      <c r="C44" s="520" t="s">
        <v>281</v>
      </c>
      <c r="D44" s="442" t="s">
        <v>267</v>
      </c>
      <c r="E44" s="438" t="s">
        <v>234</v>
      </c>
      <c r="F44" s="439" t="s">
        <v>128</v>
      </c>
      <c r="G44" s="440" t="s">
        <v>127</v>
      </c>
    </row>
    <row r="45" spans="2:7" ht="27" customHeight="1" x14ac:dyDescent="0.25">
      <c r="B45" s="519"/>
      <c r="C45" s="520"/>
      <c r="D45" s="442" t="s">
        <v>262</v>
      </c>
      <c r="E45" s="438" t="s">
        <v>278</v>
      </c>
      <c r="F45" s="439" t="s">
        <v>118</v>
      </c>
      <c r="G45" s="440" t="s">
        <v>282</v>
      </c>
    </row>
    <row r="46" spans="2:7" ht="27" customHeight="1" x14ac:dyDescent="0.25">
      <c r="B46" s="518" t="s">
        <v>283</v>
      </c>
      <c r="C46" s="520" t="s">
        <v>137</v>
      </c>
      <c r="D46" s="442" t="s">
        <v>260</v>
      </c>
      <c r="E46" s="438" t="s">
        <v>143</v>
      </c>
      <c r="F46" s="439" t="s">
        <v>142</v>
      </c>
      <c r="G46" s="440" t="s">
        <v>141</v>
      </c>
    </row>
    <row r="47" spans="2:7" ht="27" customHeight="1" x14ac:dyDescent="0.25">
      <c r="B47" s="519"/>
      <c r="C47" s="520"/>
      <c r="D47" s="442" t="s">
        <v>261</v>
      </c>
      <c r="E47" s="438" t="s">
        <v>140</v>
      </c>
      <c r="F47" s="439" t="s">
        <v>139</v>
      </c>
      <c r="G47" s="440" t="s">
        <v>138</v>
      </c>
    </row>
    <row r="48" spans="2:7" ht="27" customHeight="1" x14ac:dyDescent="0.25">
      <c r="B48" s="519"/>
      <c r="C48" s="520"/>
      <c r="D48" s="518" t="s">
        <v>264</v>
      </c>
      <c r="E48" s="517" t="s">
        <v>132</v>
      </c>
      <c r="F48" s="439" t="s">
        <v>131</v>
      </c>
      <c r="G48" s="440" t="s">
        <v>130</v>
      </c>
    </row>
    <row r="49" spans="2:7" ht="27" customHeight="1" x14ac:dyDescent="0.25">
      <c r="B49" s="519"/>
      <c r="C49" s="520"/>
      <c r="D49" s="519"/>
      <c r="E49" s="517"/>
      <c r="F49" s="439" t="s">
        <v>135</v>
      </c>
      <c r="G49" s="440" t="s">
        <v>134</v>
      </c>
    </row>
    <row r="50" spans="2:7" ht="27" customHeight="1" x14ac:dyDescent="0.25">
      <c r="B50" s="519"/>
      <c r="C50" s="520"/>
      <c r="D50" s="442" t="s">
        <v>267</v>
      </c>
      <c r="E50" s="438" t="s">
        <v>234</v>
      </c>
      <c r="F50" s="439" t="s">
        <v>125</v>
      </c>
      <c r="G50" s="440" t="s">
        <v>124</v>
      </c>
    </row>
    <row r="51" spans="2:7" ht="27" customHeight="1" x14ac:dyDescent="0.25">
      <c r="B51" s="518" t="s">
        <v>284</v>
      </c>
      <c r="C51" s="520" t="s">
        <v>133</v>
      </c>
      <c r="D51" s="442" t="s">
        <v>263</v>
      </c>
      <c r="E51" s="438" t="s">
        <v>162</v>
      </c>
      <c r="F51" s="439" t="s">
        <v>161</v>
      </c>
      <c r="G51" s="440" t="s">
        <v>160</v>
      </c>
    </row>
    <row r="52" spans="2:7" ht="27" customHeight="1" x14ac:dyDescent="0.25">
      <c r="B52" s="519"/>
      <c r="C52" s="520"/>
      <c r="D52" s="442" t="s">
        <v>264</v>
      </c>
      <c r="E52" s="438" t="s">
        <v>132</v>
      </c>
      <c r="F52" s="439" t="s">
        <v>131</v>
      </c>
      <c r="G52" s="440" t="s">
        <v>130</v>
      </c>
    </row>
    <row r="53" spans="2:7" ht="27" customHeight="1" x14ac:dyDescent="0.25">
      <c r="B53" s="518" t="s">
        <v>273</v>
      </c>
      <c r="C53" s="520" t="s">
        <v>163</v>
      </c>
      <c r="D53" s="442" t="s">
        <v>263</v>
      </c>
      <c r="E53" s="438" t="s">
        <v>162</v>
      </c>
      <c r="F53" s="439" t="s">
        <v>161</v>
      </c>
      <c r="G53" s="440" t="s">
        <v>160</v>
      </c>
    </row>
    <row r="54" spans="2:7" ht="27" customHeight="1" x14ac:dyDescent="0.25">
      <c r="B54" s="519"/>
      <c r="C54" s="520"/>
      <c r="D54" s="442" t="s">
        <v>285</v>
      </c>
      <c r="E54" s="438" t="s">
        <v>159</v>
      </c>
      <c r="F54" s="439" t="s">
        <v>158</v>
      </c>
      <c r="G54" s="440" t="s">
        <v>159</v>
      </c>
    </row>
    <row r="55" spans="2:7" ht="27" customHeight="1" x14ac:dyDescent="0.25">
      <c r="B55" s="519"/>
      <c r="C55" s="520"/>
      <c r="D55" s="442" t="s">
        <v>259</v>
      </c>
      <c r="E55" s="438" t="s">
        <v>152</v>
      </c>
      <c r="F55" s="439" t="s">
        <v>149</v>
      </c>
      <c r="G55" s="440" t="s">
        <v>148</v>
      </c>
    </row>
    <row r="56" spans="2:7" ht="27" customHeight="1" x14ac:dyDescent="0.25">
      <c r="B56" s="519"/>
      <c r="C56" s="520"/>
      <c r="D56" s="518" t="s">
        <v>260</v>
      </c>
      <c r="E56" s="517" t="s">
        <v>143</v>
      </c>
      <c r="F56" s="439" t="s">
        <v>147</v>
      </c>
      <c r="G56" s="440" t="s">
        <v>146</v>
      </c>
    </row>
    <row r="57" spans="2:7" ht="27" customHeight="1" x14ac:dyDescent="0.25">
      <c r="B57" s="519"/>
      <c r="C57" s="520"/>
      <c r="D57" s="519"/>
      <c r="E57" s="517"/>
      <c r="F57" s="439" t="s">
        <v>142</v>
      </c>
      <c r="G57" s="440" t="s">
        <v>141</v>
      </c>
    </row>
    <row r="58" spans="2:7" ht="27" customHeight="1" x14ac:dyDescent="0.25">
      <c r="B58" s="519"/>
      <c r="C58" s="520"/>
      <c r="D58" s="442" t="s">
        <v>261</v>
      </c>
      <c r="E58" s="438" t="s">
        <v>140</v>
      </c>
      <c r="F58" s="439" t="s">
        <v>145</v>
      </c>
      <c r="G58" s="440" t="s">
        <v>144</v>
      </c>
    </row>
    <row r="60" spans="2:7" ht="15.75" customHeight="1" x14ac:dyDescent="0.3">
      <c r="B60" s="382" t="s">
        <v>363</v>
      </c>
    </row>
    <row r="61" spans="2:7" ht="15.75" customHeight="1" x14ac:dyDescent="0.3">
      <c r="B61" s="382" t="s">
        <v>108</v>
      </c>
    </row>
  </sheetData>
  <mergeCells count="36">
    <mergeCell ref="B7:G7"/>
    <mergeCell ref="C8:G8"/>
    <mergeCell ref="B12:B14"/>
    <mergeCell ref="C12:C14"/>
    <mergeCell ref="B15:B22"/>
    <mergeCell ref="C15:C22"/>
    <mergeCell ref="D16:D17"/>
    <mergeCell ref="E16:E17"/>
    <mergeCell ref="D18:D19"/>
    <mergeCell ref="E18:E19"/>
    <mergeCell ref="D20:D21"/>
    <mergeCell ref="E20:E21"/>
    <mergeCell ref="B23:B24"/>
    <mergeCell ref="C23:C24"/>
    <mergeCell ref="B28:B31"/>
    <mergeCell ref="C28:C31"/>
    <mergeCell ref="D30:D31"/>
    <mergeCell ref="E30:E31"/>
    <mergeCell ref="B32:B39"/>
    <mergeCell ref="C32:C39"/>
    <mergeCell ref="D34:D35"/>
    <mergeCell ref="E34:E35"/>
    <mergeCell ref="D36:D37"/>
    <mergeCell ref="E36:E37"/>
    <mergeCell ref="E56:E57"/>
    <mergeCell ref="B44:B45"/>
    <mergeCell ref="C44:C45"/>
    <mergeCell ref="B46:B50"/>
    <mergeCell ref="C46:C50"/>
    <mergeCell ref="D48:D49"/>
    <mergeCell ref="E48:E49"/>
    <mergeCell ref="B51:B52"/>
    <mergeCell ref="C51:C52"/>
    <mergeCell ref="B53:B58"/>
    <mergeCell ref="C53:C58"/>
    <mergeCell ref="D56:D57"/>
  </mergeCells>
  <hyperlinks>
    <hyperlink ref="B9" location="Indice!A1" display="Índice"/>
    <hyperlink ref="H9" location="'6.2'!A1" display="Siguiente"/>
    <hyperlink ref="G9" location="'5.2_DERIVACIONES'!A1" display="Anterior"/>
  </hyperlinks>
  <pageMargins left="0.7" right="0.7" top="0.75" bottom="0.75" header="0.3" footer="0.3"/>
  <pageSetup paperSize="9" orientation="portrait"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2"/>
  <sheetViews>
    <sheetView showGridLines="0" zoomScale="60" zoomScaleNormal="60" workbookViewId="0">
      <pane ySplit="6" topLeftCell="A7" activePane="bottomLeft" state="frozen"/>
      <selection pane="bottomLeft"/>
    </sheetView>
  </sheetViews>
  <sheetFormatPr baseColWidth="10" defaultRowHeight="15" x14ac:dyDescent="0.25"/>
  <cols>
    <col min="1" max="1" width="2" customWidth="1"/>
    <col min="2" max="2" width="35.28515625" customWidth="1"/>
    <col min="3" max="3" width="49.140625" customWidth="1"/>
    <col min="4" max="4" width="69.5703125" customWidth="1"/>
    <col min="5" max="5" width="10.85546875" customWidth="1"/>
    <col min="6" max="11" width="12" customWidth="1"/>
  </cols>
  <sheetData>
    <row r="1" spans="2:12" ht="83.25" customHeight="1" x14ac:dyDescent="0.25"/>
    <row r="2" spans="2:12" ht="37.15" customHeight="1" x14ac:dyDescent="0.35">
      <c r="B2" s="453" t="s">
        <v>38</v>
      </c>
      <c r="D2" s="454" t="s">
        <v>74</v>
      </c>
      <c r="E2" s="454"/>
    </row>
    <row r="3" spans="2:12" ht="32.25" customHeight="1" x14ac:dyDescent="0.25">
      <c r="B3" s="523" t="s">
        <v>533</v>
      </c>
      <c r="C3" s="523"/>
      <c r="D3" s="523"/>
      <c r="E3" s="445"/>
      <c r="F3" s="445"/>
      <c r="G3" s="445"/>
      <c r="H3" s="445"/>
      <c r="I3" s="445"/>
      <c r="J3" s="445"/>
      <c r="K3" s="445"/>
    </row>
    <row r="4" spans="2:12" ht="21.75" customHeight="1" x14ac:dyDescent="0.25">
      <c r="B4" s="475" t="s">
        <v>216</v>
      </c>
      <c r="C4" s="475"/>
      <c r="D4" s="475"/>
      <c r="E4" s="446"/>
      <c r="F4" s="446"/>
      <c r="G4" s="446"/>
      <c r="H4" s="446"/>
      <c r="I4" s="446"/>
      <c r="J4" s="446"/>
      <c r="K4" s="446"/>
    </row>
    <row r="6" spans="2:12" ht="36" customHeight="1" x14ac:dyDescent="0.25">
      <c r="B6" s="448" t="s">
        <v>217</v>
      </c>
      <c r="C6" s="448" t="s">
        <v>218</v>
      </c>
      <c r="D6" s="448" t="s">
        <v>219</v>
      </c>
      <c r="E6" s="447"/>
      <c r="F6" s="447"/>
      <c r="G6" s="447"/>
      <c r="H6" s="447"/>
      <c r="I6" s="447"/>
      <c r="J6" s="447"/>
      <c r="K6" s="447"/>
      <c r="L6" s="447"/>
    </row>
    <row r="7" spans="2:12" ht="21.95" customHeight="1" x14ac:dyDescent="0.25">
      <c r="B7" s="524" t="s">
        <v>220</v>
      </c>
      <c r="C7" s="524" t="s">
        <v>221</v>
      </c>
      <c r="D7" s="449" t="s">
        <v>222</v>
      </c>
      <c r="E7" s="444"/>
      <c r="F7" s="444"/>
      <c r="G7" s="444"/>
      <c r="H7" s="444"/>
      <c r="I7" s="444"/>
      <c r="J7" s="444"/>
      <c r="K7" s="444"/>
      <c r="L7" s="444"/>
    </row>
    <row r="8" spans="2:12" ht="21.95" customHeight="1" x14ac:dyDescent="0.25">
      <c r="B8" s="524"/>
      <c r="C8" s="524"/>
      <c r="D8" s="449" t="s">
        <v>208</v>
      </c>
    </row>
    <row r="9" spans="2:12" ht="21.95" customHeight="1" x14ac:dyDescent="0.25">
      <c r="B9" s="524"/>
      <c r="C9" s="524"/>
      <c r="D9" s="449" t="s">
        <v>209</v>
      </c>
    </row>
    <row r="10" spans="2:12" ht="21.95" customHeight="1" x14ac:dyDescent="0.25">
      <c r="B10" s="524"/>
      <c r="C10" s="450" t="s">
        <v>223</v>
      </c>
      <c r="D10" s="449" t="s">
        <v>223</v>
      </c>
    </row>
    <row r="11" spans="2:12" ht="21.95" customHeight="1" x14ac:dyDescent="0.25">
      <c r="B11" s="525" t="s">
        <v>224</v>
      </c>
      <c r="C11" s="525" t="s">
        <v>196</v>
      </c>
      <c r="D11" s="451" t="s">
        <v>197</v>
      </c>
    </row>
    <row r="12" spans="2:12" ht="21.95" customHeight="1" x14ac:dyDescent="0.25">
      <c r="B12" s="525"/>
      <c r="C12" s="525"/>
      <c r="D12" s="451" t="s">
        <v>198</v>
      </c>
    </row>
    <row r="13" spans="2:12" ht="21.95" customHeight="1" x14ac:dyDescent="0.25">
      <c r="B13" s="525"/>
      <c r="C13" s="525"/>
      <c r="D13" s="451" t="s">
        <v>225</v>
      </c>
    </row>
    <row r="14" spans="2:12" ht="21.95" customHeight="1" x14ac:dyDescent="0.25">
      <c r="B14" s="525"/>
      <c r="C14" s="525"/>
      <c r="D14" s="451" t="s">
        <v>226</v>
      </c>
    </row>
    <row r="15" spans="2:12" ht="21.95" customHeight="1" x14ac:dyDescent="0.25">
      <c r="B15" s="525"/>
      <c r="C15" s="525"/>
      <c r="D15" s="451" t="s">
        <v>227</v>
      </c>
    </row>
    <row r="16" spans="2:12" ht="21.95" customHeight="1" x14ac:dyDescent="0.25">
      <c r="B16" s="525"/>
      <c r="C16" s="525" t="s">
        <v>199</v>
      </c>
      <c r="D16" s="451" t="s">
        <v>212</v>
      </c>
    </row>
    <row r="17" spans="2:4" ht="21.95" customHeight="1" x14ac:dyDescent="0.25">
      <c r="B17" s="525"/>
      <c r="C17" s="525"/>
      <c r="D17" s="451" t="s">
        <v>200</v>
      </c>
    </row>
    <row r="18" spans="2:4" ht="21.95" customHeight="1" x14ac:dyDescent="0.25">
      <c r="B18" s="525"/>
      <c r="C18" s="525"/>
      <c r="D18" s="451" t="s">
        <v>201</v>
      </c>
    </row>
    <row r="19" spans="2:4" ht="21.95" customHeight="1" x14ac:dyDescent="0.25">
      <c r="B19" s="525"/>
      <c r="C19" s="525"/>
      <c r="D19" s="451" t="s">
        <v>213</v>
      </c>
    </row>
    <row r="20" spans="2:4" ht="21.95" customHeight="1" x14ac:dyDescent="0.25">
      <c r="B20" s="525"/>
      <c r="C20" s="452" t="s">
        <v>204</v>
      </c>
      <c r="D20" s="451" t="s">
        <v>205</v>
      </c>
    </row>
    <row r="21" spans="2:4" ht="21.95" customHeight="1" x14ac:dyDescent="0.25">
      <c r="B21" s="524" t="s">
        <v>228</v>
      </c>
      <c r="C21" s="524" t="s">
        <v>199</v>
      </c>
      <c r="D21" s="449" t="s">
        <v>202</v>
      </c>
    </row>
    <row r="22" spans="2:4" ht="21.95" customHeight="1" x14ac:dyDescent="0.25">
      <c r="B22" s="524"/>
      <c r="C22" s="524"/>
      <c r="D22" s="449" t="s">
        <v>203</v>
      </c>
    </row>
    <row r="23" spans="2:4" ht="21.95" customHeight="1" x14ac:dyDescent="0.25">
      <c r="B23" s="524"/>
      <c r="C23" s="524" t="s">
        <v>204</v>
      </c>
      <c r="D23" s="449" t="s">
        <v>206</v>
      </c>
    </row>
    <row r="24" spans="2:4" ht="21.95" customHeight="1" x14ac:dyDescent="0.25">
      <c r="B24" s="524"/>
      <c r="C24" s="524"/>
      <c r="D24" s="449" t="s">
        <v>207</v>
      </c>
    </row>
    <row r="25" spans="2:4" ht="21.95" customHeight="1" x14ac:dyDescent="0.25">
      <c r="B25" s="525" t="s">
        <v>137</v>
      </c>
      <c r="C25" s="525" t="s">
        <v>214</v>
      </c>
      <c r="D25" s="451" t="s">
        <v>229</v>
      </c>
    </row>
    <row r="26" spans="2:4" ht="21.95" customHeight="1" x14ac:dyDescent="0.25">
      <c r="B26" s="525"/>
      <c r="C26" s="525"/>
      <c r="D26" s="451" t="s">
        <v>230</v>
      </c>
    </row>
    <row r="27" spans="2:4" ht="21.95" customHeight="1" x14ac:dyDescent="0.25">
      <c r="B27" s="525"/>
      <c r="C27" s="525"/>
      <c r="D27" s="451" t="s">
        <v>215</v>
      </c>
    </row>
    <row r="28" spans="2:4" ht="21.95" customHeight="1" x14ac:dyDescent="0.25">
      <c r="B28" s="525"/>
      <c r="C28" s="452" t="s">
        <v>210</v>
      </c>
      <c r="D28" s="451" t="s">
        <v>211</v>
      </c>
    </row>
    <row r="29" spans="2:4" ht="12" customHeight="1" x14ac:dyDescent="0.25"/>
    <row r="30" spans="2:4" ht="19.5" customHeight="1" x14ac:dyDescent="0.3">
      <c r="B30" s="48" t="s">
        <v>241</v>
      </c>
      <c r="C30" s="48"/>
      <c r="D30" s="48"/>
    </row>
    <row r="31" spans="2:4" ht="15.75" customHeight="1" x14ac:dyDescent="0.3">
      <c r="B31" s="48" t="s">
        <v>56</v>
      </c>
      <c r="C31" s="60"/>
    </row>
    <row r="32" spans="2:4" ht="15.75" customHeight="1" x14ac:dyDescent="0.25"/>
  </sheetData>
  <mergeCells count="12">
    <mergeCell ref="B21:B24"/>
    <mergeCell ref="C21:C22"/>
    <mergeCell ref="C23:C24"/>
    <mergeCell ref="B25:B28"/>
    <mergeCell ref="C25:C27"/>
    <mergeCell ref="B3:D3"/>
    <mergeCell ref="B4:D4"/>
    <mergeCell ref="B7:B10"/>
    <mergeCell ref="C7:C9"/>
    <mergeCell ref="B11:B20"/>
    <mergeCell ref="C11:C15"/>
    <mergeCell ref="C16:C19"/>
  </mergeCells>
  <hyperlinks>
    <hyperlink ref="B2" location="Indice!A1" display="Índice"/>
    <hyperlink ref="D2" location="'6.1'!A1" display="Anterior"/>
  </hyperlinks>
  <pageMargins left="0.7" right="0.7" top="0.75" bottom="0.75" header="0.3" footer="0.3"/>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6"/>
  <sheetViews>
    <sheetView showGridLines="0" zoomScale="60" zoomScaleNormal="60" zoomScaleSheetLayoutView="100" workbookViewId="0">
      <pane ySplit="6" topLeftCell="A7" activePane="bottomLeft" state="frozen"/>
      <selection pane="bottomLeft"/>
    </sheetView>
  </sheetViews>
  <sheetFormatPr baseColWidth="10" defaultRowHeight="15" x14ac:dyDescent="0.25"/>
  <cols>
    <col min="1" max="1" width="2" customWidth="1"/>
    <col min="2" max="2" width="46.85546875" customWidth="1"/>
    <col min="3" max="19" width="16.85546875" customWidth="1"/>
    <col min="20" max="20" width="16.42578125" customWidth="1"/>
    <col min="21" max="225" width="11.42578125" customWidth="1"/>
    <col min="226" max="226" width="2.7109375" customWidth="1"/>
    <col min="227" max="227" width="5.5703125" customWidth="1"/>
    <col min="228" max="228" width="14.5703125" customWidth="1"/>
    <col min="229" max="229" width="11.85546875" customWidth="1"/>
    <col min="230" max="232" width="15.7109375" customWidth="1"/>
  </cols>
  <sheetData>
    <row r="1" spans="2:29" ht="68.25" customHeight="1" x14ac:dyDescent="0.25"/>
    <row r="2" spans="2:29" ht="21" customHeight="1" x14ac:dyDescent="0.25"/>
    <row r="3" spans="2:29" ht="46.15" customHeight="1" x14ac:dyDescent="0.25">
      <c r="B3" s="471" t="s">
        <v>83</v>
      </c>
      <c r="C3" s="471"/>
      <c r="D3" s="471"/>
      <c r="E3" s="471"/>
      <c r="F3" s="471"/>
      <c r="G3" s="471"/>
      <c r="H3" s="471"/>
      <c r="I3" s="471"/>
      <c r="J3" s="471"/>
      <c r="K3" s="471"/>
      <c r="L3" s="471"/>
      <c r="M3" s="471"/>
      <c r="N3" s="471"/>
      <c r="O3" s="471"/>
      <c r="P3" s="471"/>
      <c r="Q3" s="471"/>
      <c r="R3" s="471"/>
    </row>
    <row r="4" spans="2:29" ht="44.25" customHeight="1" x14ac:dyDescent="0.25">
      <c r="B4" s="469" t="s">
        <v>310</v>
      </c>
      <c r="C4" s="469"/>
      <c r="D4" s="469"/>
      <c r="E4" s="469"/>
      <c r="F4" s="469"/>
      <c r="G4" s="469"/>
      <c r="H4" s="469"/>
      <c r="I4" s="469"/>
      <c r="J4" s="469"/>
      <c r="K4" s="469"/>
      <c r="L4" s="469"/>
      <c r="M4" s="469"/>
      <c r="N4" s="469"/>
      <c r="O4" s="469"/>
      <c r="P4" s="469"/>
      <c r="Q4" s="469"/>
      <c r="R4" s="469"/>
      <c r="S4" s="60"/>
      <c r="T4" s="60"/>
      <c r="U4" s="60"/>
      <c r="V4" s="60"/>
      <c r="W4" s="60"/>
      <c r="X4" s="60"/>
      <c r="Y4" s="60"/>
      <c r="Z4" s="60"/>
      <c r="AA4" s="60"/>
      <c r="AB4" s="60"/>
      <c r="AC4" s="60"/>
    </row>
    <row r="5" spans="2:29" ht="1.5" customHeight="1" x14ac:dyDescent="0.25">
      <c r="B5" s="468"/>
      <c r="C5" s="468"/>
      <c r="D5" s="468"/>
      <c r="E5" s="468"/>
      <c r="F5" s="468"/>
      <c r="G5" s="468"/>
      <c r="H5" s="468"/>
      <c r="I5" s="468"/>
      <c r="J5" s="468"/>
      <c r="K5" s="468"/>
      <c r="L5" s="468"/>
      <c r="M5" s="468"/>
      <c r="N5" s="60"/>
      <c r="O5" s="60"/>
      <c r="P5" s="60"/>
      <c r="Q5" s="60"/>
      <c r="R5" s="60"/>
      <c r="S5" s="60"/>
      <c r="T5" s="60"/>
      <c r="U5" s="60"/>
      <c r="V5" s="60"/>
      <c r="W5" s="60"/>
      <c r="X5" s="60"/>
      <c r="Y5" s="60"/>
      <c r="Z5" s="60"/>
      <c r="AA5" s="60"/>
      <c r="AB5" s="60"/>
      <c r="AC5" s="60"/>
    </row>
    <row r="6" spans="2:29" ht="21.75" customHeight="1" x14ac:dyDescent="0.25">
      <c r="B6" s="62" t="s">
        <v>38</v>
      </c>
      <c r="C6" s="63"/>
      <c r="D6" s="63"/>
      <c r="E6" s="63"/>
      <c r="F6" s="63"/>
      <c r="G6" s="63"/>
      <c r="H6" s="63"/>
      <c r="I6" s="63"/>
      <c r="J6" s="63"/>
      <c r="K6" s="63"/>
      <c r="L6" s="63"/>
      <c r="M6" s="63"/>
      <c r="N6" s="63"/>
      <c r="O6" s="63"/>
      <c r="P6" s="64"/>
      <c r="Q6" s="64"/>
      <c r="S6" s="65" t="s">
        <v>75</v>
      </c>
    </row>
    <row r="7" spans="2:29" ht="27" customHeight="1" x14ac:dyDescent="0.25">
      <c r="B7" s="470" t="s">
        <v>52</v>
      </c>
      <c r="C7" s="470"/>
      <c r="D7" s="470"/>
      <c r="E7" s="470"/>
      <c r="F7" s="470"/>
      <c r="G7" s="470"/>
      <c r="H7" s="470"/>
      <c r="I7" s="470"/>
      <c r="J7" s="470"/>
      <c r="K7" s="470"/>
      <c r="L7" s="470"/>
      <c r="M7" s="470"/>
      <c r="N7" s="470"/>
      <c r="O7" s="470"/>
      <c r="P7" s="470"/>
      <c r="Q7" s="470"/>
      <c r="R7" s="470"/>
    </row>
    <row r="8" spans="2:29" ht="33" customHeight="1" x14ac:dyDescent="0.25">
      <c r="B8" s="28" t="s">
        <v>40</v>
      </c>
      <c r="C8" s="28">
        <v>2007</v>
      </c>
      <c r="D8" s="28">
        <v>2008</v>
      </c>
      <c r="E8" s="28">
        <v>2009</v>
      </c>
      <c r="F8" s="28">
        <v>2010</v>
      </c>
      <c r="G8" s="28">
        <v>2011</v>
      </c>
      <c r="H8" s="28">
        <v>2012</v>
      </c>
      <c r="I8" s="28">
        <v>2013</v>
      </c>
      <c r="J8" s="28">
        <v>2014</v>
      </c>
      <c r="K8" s="28">
        <v>2015</v>
      </c>
      <c r="L8" s="28">
        <v>2016</v>
      </c>
      <c r="M8" s="28">
        <v>2017</v>
      </c>
      <c r="N8" s="28">
        <v>2018</v>
      </c>
      <c r="O8" s="28">
        <v>2019</v>
      </c>
      <c r="P8" s="28">
        <v>2020</v>
      </c>
      <c r="Q8" s="28">
        <v>2021</v>
      </c>
      <c r="R8" s="28">
        <v>2022</v>
      </c>
      <c r="S8" s="28">
        <v>2023</v>
      </c>
      <c r="T8" s="28">
        <v>2024</v>
      </c>
    </row>
    <row r="9" spans="2:29" ht="33" customHeight="1" x14ac:dyDescent="0.25">
      <c r="B9" s="78" t="s">
        <v>404</v>
      </c>
      <c r="C9" s="46">
        <v>1200936</v>
      </c>
      <c r="D9" s="46">
        <v>1503490</v>
      </c>
      <c r="E9" s="46">
        <v>1765966</v>
      </c>
      <c r="F9" s="46">
        <v>2265001</v>
      </c>
      <c r="G9" s="46">
        <v>2808997</v>
      </c>
      <c r="H9" s="46">
        <v>3512422</v>
      </c>
      <c r="I9" s="46">
        <v>4243280</v>
      </c>
      <c r="J9" s="46">
        <v>4757668</v>
      </c>
      <c r="K9" s="46">
        <v>4817416</v>
      </c>
      <c r="L9" s="46">
        <v>5120779</v>
      </c>
      <c r="M9" s="46">
        <v>5661702</v>
      </c>
      <c r="N9" s="46">
        <v>5730471</v>
      </c>
      <c r="O9" s="46">
        <v>5488105</v>
      </c>
      <c r="P9" s="46">
        <v>5195837</v>
      </c>
      <c r="Q9" s="46">
        <v>5900845.0366564104</v>
      </c>
      <c r="R9" s="46">
        <v>5914496.2387399999</v>
      </c>
      <c r="S9" s="46">
        <v>6241928.1834500004</v>
      </c>
      <c r="T9" s="46">
        <v>6240631.47812228</v>
      </c>
    </row>
    <row r="10" spans="2:29" ht="33" customHeight="1" x14ac:dyDescent="0.25">
      <c r="B10" s="68" t="s">
        <v>398</v>
      </c>
      <c r="C10" s="67">
        <v>764670</v>
      </c>
      <c r="D10" s="67">
        <v>1034409</v>
      </c>
      <c r="E10" s="67">
        <v>1137188</v>
      </c>
      <c r="F10" s="67">
        <v>1349879</v>
      </c>
      <c r="G10" s="67">
        <v>1520565</v>
      </c>
      <c r="H10" s="67">
        <v>2007083</v>
      </c>
      <c r="I10" s="67">
        <v>2559174</v>
      </c>
      <c r="J10" s="67">
        <v>2834879</v>
      </c>
      <c r="K10" s="67">
        <v>2875156</v>
      </c>
      <c r="L10" s="67">
        <v>2843512</v>
      </c>
      <c r="M10" s="67">
        <v>3261446</v>
      </c>
      <c r="N10" s="67">
        <v>3354124</v>
      </c>
      <c r="O10" s="67">
        <v>3107744</v>
      </c>
      <c r="P10" s="67">
        <v>2951772</v>
      </c>
      <c r="Q10" s="67">
        <v>3398417.03665641</v>
      </c>
      <c r="R10" s="67">
        <v>3525620.2387399999</v>
      </c>
      <c r="S10" s="67">
        <v>3772776.1834499999</v>
      </c>
      <c r="T10" s="67">
        <v>3666939.47812228</v>
      </c>
    </row>
    <row r="11" spans="2:29" ht="33" customHeight="1" x14ac:dyDescent="0.25">
      <c r="B11" s="68" t="s">
        <v>399</v>
      </c>
      <c r="C11" s="67">
        <v>55214</v>
      </c>
      <c r="D11" s="67">
        <v>64543</v>
      </c>
      <c r="E11" s="67">
        <v>73561</v>
      </c>
      <c r="F11" s="67">
        <v>71158</v>
      </c>
      <c r="G11" s="67">
        <v>62753</v>
      </c>
      <c r="H11" s="67">
        <v>72567</v>
      </c>
      <c r="I11" s="67">
        <v>74957</v>
      </c>
      <c r="J11" s="67">
        <v>47169</v>
      </c>
      <c r="K11" s="67">
        <v>40618</v>
      </c>
      <c r="L11" s="67">
        <v>43504</v>
      </c>
      <c r="M11" s="67">
        <v>43149</v>
      </c>
      <c r="N11" s="67">
        <v>50641</v>
      </c>
      <c r="O11" s="67">
        <v>54909</v>
      </c>
      <c r="P11" s="67">
        <v>70163</v>
      </c>
      <c r="Q11" s="67">
        <v>73161</v>
      </c>
      <c r="R11" s="67">
        <v>69297</v>
      </c>
      <c r="S11" s="67">
        <v>63506</v>
      </c>
      <c r="T11" s="67">
        <v>66781</v>
      </c>
    </row>
    <row r="12" spans="2:29" ht="33" customHeight="1" x14ac:dyDescent="0.25">
      <c r="B12" s="68" t="s">
        <v>400</v>
      </c>
      <c r="C12" s="67">
        <v>381052</v>
      </c>
      <c r="D12" s="67">
        <v>404538</v>
      </c>
      <c r="E12" s="67">
        <v>555217</v>
      </c>
      <c r="F12" s="67">
        <v>843964</v>
      </c>
      <c r="G12" s="67">
        <v>1225679</v>
      </c>
      <c r="H12" s="67">
        <v>1432772</v>
      </c>
      <c r="I12" s="67">
        <v>1609149</v>
      </c>
      <c r="J12" s="67">
        <v>1875620</v>
      </c>
      <c r="K12" s="67">
        <v>1901642</v>
      </c>
      <c r="L12" s="67">
        <v>2233763</v>
      </c>
      <c r="M12" s="67">
        <v>2357107</v>
      </c>
      <c r="N12" s="67">
        <v>2325706</v>
      </c>
      <c r="O12" s="67">
        <v>2325452</v>
      </c>
      <c r="P12" s="67">
        <v>2173902</v>
      </c>
      <c r="Q12" s="67">
        <v>2429267</v>
      </c>
      <c r="R12" s="67">
        <v>2319579</v>
      </c>
      <c r="S12" s="67">
        <v>2405646</v>
      </c>
      <c r="T12" s="67">
        <v>2506911</v>
      </c>
    </row>
    <row r="13" spans="2:29" ht="33" customHeight="1" x14ac:dyDescent="0.25">
      <c r="B13" s="78" t="s">
        <v>397</v>
      </c>
      <c r="C13" s="46">
        <v>784789</v>
      </c>
      <c r="D13" s="46">
        <v>927420</v>
      </c>
      <c r="E13" s="46">
        <v>1033142</v>
      </c>
      <c r="F13" s="46">
        <v>1110972</v>
      </c>
      <c r="G13" s="46">
        <v>1284343</v>
      </c>
      <c r="H13" s="46">
        <v>1369226</v>
      </c>
      <c r="I13" s="46">
        <v>1325122</v>
      </c>
      <c r="J13" s="46">
        <v>1119732</v>
      </c>
      <c r="K13" s="46">
        <v>1568042</v>
      </c>
      <c r="L13" s="46">
        <v>1409147</v>
      </c>
      <c r="M13" s="46">
        <v>1449851</v>
      </c>
      <c r="N13" s="46">
        <v>1558578</v>
      </c>
      <c r="O13" s="46">
        <v>1721713</v>
      </c>
      <c r="P13" s="46">
        <v>1620770</v>
      </c>
      <c r="Q13" s="46">
        <v>1678586</v>
      </c>
      <c r="R13" s="46">
        <v>1822596</v>
      </c>
      <c r="S13" s="46">
        <v>2009494</v>
      </c>
      <c r="T13" s="46">
        <v>2181450</v>
      </c>
    </row>
    <row r="14" spans="2:29" ht="28.15" customHeight="1" x14ac:dyDescent="0.25">
      <c r="B14" s="78" t="s">
        <v>405</v>
      </c>
      <c r="C14" s="46">
        <v>49848726</v>
      </c>
      <c r="D14" s="46">
        <v>61139437</v>
      </c>
      <c r="E14" s="46">
        <v>60094977</v>
      </c>
      <c r="F14" s="46">
        <v>68151329</v>
      </c>
      <c r="G14" s="46">
        <v>78986648</v>
      </c>
      <c r="H14" s="46">
        <v>87735048</v>
      </c>
      <c r="I14" s="46">
        <v>96570335</v>
      </c>
      <c r="J14" s="46">
        <v>102717793</v>
      </c>
      <c r="K14" s="46">
        <v>97209557</v>
      </c>
      <c r="L14" s="46">
        <v>97671433</v>
      </c>
      <c r="M14" s="46">
        <v>104467486</v>
      </c>
      <c r="N14" s="46">
        <v>107478961</v>
      </c>
      <c r="O14" s="46">
        <v>107595830</v>
      </c>
      <c r="P14" s="46">
        <v>95865473</v>
      </c>
      <c r="Q14" s="46">
        <v>107179074</v>
      </c>
      <c r="R14" s="46">
        <v>116133121</v>
      </c>
      <c r="S14" s="46">
        <v>121147057</v>
      </c>
      <c r="T14" s="46">
        <v>124676075</v>
      </c>
    </row>
    <row r="15" spans="2:29" ht="39.75" customHeight="1" x14ac:dyDescent="0.3">
      <c r="B15" s="56" t="s">
        <v>364</v>
      </c>
      <c r="C15" s="76"/>
      <c r="D15" s="76"/>
      <c r="E15" s="76"/>
      <c r="F15" s="76"/>
      <c r="G15" s="76"/>
      <c r="H15" s="76"/>
      <c r="I15" s="76"/>
    </row>
    <row r="16" spans="2:29" ht="15.75" customHeight="1" x14ac:dyDescent="0.3">
      <c r="B16" s="57" t="s">
        <v>394</v>
      </c>
      <c r="C16" s="75"/>
      <c r="D16" s="76"/>
      <c r="E16" s="76"/>
      <c r="F16" s="76"/>
      <c r="G16" s="76"/>
      <c r="H16" s="76"/>
      <c r="I16" s="76"/>
    </row>
    <row r="17" spans="1:21" ht="21" customHeight="1" x14ac:dyDescent="0.3">
      <c r="B17" s="48" t="s">
        <v>311</v>
      </c>
      <c r="C17" s="76"/>
      <c r="D17" s="76"/>
      <c r="E17" s="76"/>
      <c r="F17" s="76"/>
      <c r="G17" s="76"/>
      <c r="H17" s="76"/>
      <c r="I17" s="76"/>
    </row>
    <row r="18" spans="1:21" ht="78.75" customHeight="1" x14ac:dyDescent="0.25">
      <c r="B18" s="469" t="s">
        <v>312</v>
      </c>
      <c r="C18" s="469"/>
      <c r="D18" s="469"/>
      <c r="E18" s="469"/>
      <c r="F18" s="469"/>
      <c r="G18" s="469"/>
      <c r="H18" s="469"/>
      <c r="I18" s="469"/>
      <c r="J18" s="469"/>
      <c r="K18" s="469"/>
      <c r="L18" s="469"/>
      <c r="M18" s="469"/>
      <c r="N18" s="469"/>
      <c r="O18" s="469"/>
      <c r="P18" s="469"/>
      <c r="Q18" s="469"/>
      <c r="R18" s="469"/>
    </row>
    <row r="19" spans="1:21" ht="19.5" customHeight="1" x14ac:dyDescent="0.25">
      <c r="A19" s="36"/>
      <c r="B19" s="79"/>
      <c r="C19" s="53"/>
      <c r="D19" s="53"/>
      <c r="E19" s="53"/>
      <c r="F19" s="53"/>
      <c r="G19" s="53"/>
      <c r="H19" s="53"/>
      <c r="I19" s="53"/>
      <c r="J19" s="36"/>
      <c r="K19" s="36"/>
      <c r="L19" s="36"/>
      <c r="M19" s="36"/>
      <c r="N19" s="36"/>
      <c r="O19" s="36"/>
      <c r="P19" s="36"/>
      <c r="Q19" s="36"/>
      <c r="R19" s="36"/>
      <c r="S19" s="36"/>
      <c r="T19" s="36"/>
      <c r="U19" s="36"/>
    </row>
    <row r="20" spans="1:21" ht="14.25" customHeight="1" x14ac:dyDescent="0.25">
      <c r="A20" s="51"/>
      <c r="B20" s="72"/>
      <c r="C20" s="54"/>
      <c r="D20" s="54"/>
      <c r="E20" s="54"/>
      <c r="F20" s="54"/>
      <c r="G20" s="54"/>
      <c r="H20" s="54"/>
      <c r="I20" s="54"/>
      <c r="J20" s="51"/>
      <c r="K20" s="51"/>
      <c r="L20" s="51"/>
      <c r="M20" s="51"/>
      <c r="N20" s="51"/>
      <c r="O20" s="51"/>
      <c r="P20" s="51"/>
      <c r="Q20" s="51"/>
      <c r="R20" s="51"/>
      <c r="S20" s="51"/>
      <c r="T20" s="51"/>
      <c r="U20" s="36"/>
    </row>
    <row r="21" spans="1:21" ht="19.5" customHeight="1" x14ac:dyDescent="0.25">
      <c r="A21" s="51"/>
      <c r="B21" s="66"/>
      <c r="C21" s="58">
        <f t="shared" ref="C21:N21" si="0">+C8</f>
        <v>2007</v>
      </c>
      <c r="D21" s="58">
        <f t="shared" si="0"/>
        <v>2008</v>
      </c>
      <c r="E21" s="58">
        <f t="shared" si="0"/>
        <v>2009</v>
      </c>
      <c r="F21" s="58">
        <f t="shared" si="0"/>
        <v>2010</v>
      </c>
      <c r="G21" s="58">
        <f t="shared" si="0"/>
        <v>2011</v>
      </c>
      <c r="H21" s="58">
        <f t="shared" si="0"/>
        <v>2012</v>
      </c>
      <c r="I21" s="58">
        <f t="shared" si="0"/>
        <v>2013</v>
      </c>
      <c r="J21" s="58">
        <f t="shared" si="0"/>
        <v>2014</v>
      </c>
      <c r="K21" s="58">
        <f t="shared" si="0"/>
        <v>2015</v>
      </c>
      <c r="L21" s="58">
        <f t="shared" si="0"/>
        <v>2016</v>
      </c>
      <c r="M21" s="58">
        <f t="shared" si="0"/>
        <v>2017</v>
      </c>
      <c r="N21" s="58">
        <f t="shared" si="0"/>
        <v>2018</v>
      </c>
      <c r="O21" s="58">
        <f t="shared" ref="O21:T21" si="1">+O8</f>
        <v>2019</v>
      </c>
      <c r="P21" s="58">
        <f t="shared" si="1"/>
        <v>2020</v>
      </c>
      <c r="Q21" s="58">
        <f t="shared" si="1"/>
        <v>2021</v>
      </c>
      <c r="R21" s="58">
        <f t="shared" si="1"/>
        <v>2022</v>
      </c>
      <c r="S21" s="58">
        <f t="shared" si="1"/>
        <v>2023</v>
      </c>
      <c r="T21" s="58">
        <f t="shared" si="1"/>
        <v>2024</v>
      </c>
      <c r="U21" s="36"/>
    </row>
    <row r="22" spans="1:21" ht="19.5" customHeight="1" x14ac:dyDescent="0.3">
      <c r="A22" s="51"/>
      <c r="B22" s="59" t="str">
        <f>+B9</f>
        <v>Sector Público</v>
      </c>
      <c r="C22" s="55">
        <f t="shared" ref="C22:N22" si="2">+C9/C14</f>
        <v>2.4091608680229862E-2</v>
      </c>
      <c r="D22" s="55">
        <f t="shared" si="2"/>
        <v>2.4591165273569662E-2</v>
      </c>
      <c r="E22" s="55">
        <f t="shared" si="2"/>
        <v>2.9386249702699777E-2</v>
      </c>
      <c r="F22" s="55">
        <f t="shared" si="2"/>
        <v>3.3234876461470032E-2</v>
      </c>
      <c r="G22" s="55">
        <f t="shared" si="2"/>
        <v>3.5562934636750254E-2</v>
      </c>
      <c r="H22" s="55">
        <f t="shared" si="2"/>
        <v>4.0034422731494941E-2</v>
      </c>
      <c r="I22" s="55">
        <f t="shared" si="2"/>
        <v>4.3939787513422209E-2</v>
      </c>
      <c r="J22" s="55">
        <f t="shared" si="2"/>
        <v>4.6317856537279767E-2</v>
      </c>
      <c r="K22" s="55">
        <f t="shared" si="2"/>
        <v>4.9557020406954429E-2</v>
      </c>
      <c r="L22" s="55">
        <f t="shared" si="2"/>
        <v>5.2428625676045934E-2</v>
      </c>
      <c r="M22" s="55">
        <f t="shared" si="2"/>
        <v>5.4195828929969658E-2</v>
      </c>
      <c r="N22" s="55">
        <f t="shared" si="2"/>
        <v>5.3317141761353645E-2</v>
      </c>
      <c r="O22" s="55">
        <f t="shared" ref="O22:S22" si="3">+O9/O14</f>
        <v>5.1006670054034621E-2</v>
      </c>
      <c r="P22" s="55">
        <f t="shared" si="3"/>
        <v>5.419925273826167E-2</v>
      </c>
      <c r="Q22" s="55">
        <f t="shared" si="3"/>
        <v>5.5055943445232701E-2</v>
      </c>
      <c r="R22" s="55">
        <f t="shared" si="3"/>
        <v>5.0928591153078545E-2</v>
      </c>
      <c r="S22" s="55">
        <f t="shared" si="3"/>
        <v>5.1523564319436999E-2</v>
      </c>
      <c r="T22" s="55">
        <f t="shared" ref="T22" si="4">+T9/T14</f>
        <v>5.0054763739733388E-2</v>
      </c>
      <c r="U22" s="36"/>
    </row>
    <row r="23" spans="1:21" ht="19.149999999999999" customHeight="1" x14ac:dyDescent="0.3">
      <c r="A23" s="51"/>
      <c r="B23" s="59" t="str">
        <f>+B13</f>
        <v>Sector privado</v>
      </c>
      <c r="C23" s="55">
        <f>+C13/C14</f>
        <v>1.574341137625062E-2</v>
      </c>
      <c r="D23" s="55">
        <f t="shared" ref="D23:N23" si="5">+D13/D14</f>
        <v>1.5168932615457351E-2</v>
      </c>
      <c r="E23" s="55">
        <f t="shared" si="5"/>
        <v>1.7191819542588391E-2</v>
      </c>
      <c r="F23" s="55">
        <f t="shared" si="5"/>
        <v>1.6301545638236929E-2</v>
      </c>
      <c r="G23" s="55">
        <f t="shared" si="5"/>
        <v>1.6260254517953463E-2</v>
      </c>
      <c r="H23" s="55">
        <f t="shared" si="5"/>
        <v>1.5606374319188838E-2</v>
      </c>
      <c r="I23" s="55">
        <f t="shared" si="5"/>
        <v>1.3721832900341497E-2</v>
      </c>
      <c r="J23" s="55">
        <f t="shared" si="5"/>
        <v>1.0901051972563313E-2</v>
      </c>
      <c r="K23" s="55">
        <f t="shared" si="5"/>
        <v>1.6130533338404165E-2</v>
      </c>
      <c r="L23" s="55">
        <f t="shared" si="5"/>
        <v>1.4427422192116297E-2</v>
      </c>
      <c r="M23" s="55">
        <f t="shared" si="5"/>
        <v>1.3878490385037121E-2</v>
      </c>
      <c r="N23" s="55">
        <f t="shared" si="5"/>
        <v>1.4501238060907567E-2</v>
      </c>
      <c r="O23" s="55">
        <f t="shared" ref="O23:S23" si="6">+O13/O14</f>
        <v>1.6001670324955902E-2</v>
      </c>
      <c r="P23" s="55">
        <f t="shared" si="6"/>
        <v>1.6906712597141205E-2</v>
      </c>
      <c r="Q23" s="55">
        <f t="shared" si="6"/>
        <v>1.566150870084957E-2</v>
      </c>
      <c r="R23" s="55">
        <f t="shared" si="6"/>
        <v>1.5694024101875294E-2</v>
      </c>
      <c r="S23" s="55">
        <f t="shared" si="6"/>
        <v>1.6587229188737122E-2</v>
      </c>
      <c r="T23" s="55">
        <f t="shared" ref="T23" si="7">+T13/T14</f>
        <v>1.749694157439589E-2</v>
      </c>
      <c r="U23" s="36"/>
    </row>
    <row r="24" spans="1:21" ht="19.5" customHeight="1" x14ac:dyDescent="0.25">
      <c r="A24" s="51"/>
      <c r="B24" s="52" t="s">
        <v>242</v>
      </c>
      <c r="C24" s="55">
        <f>+C22+C23</f>
        <v>3.9835020056480486E-2</v>
      </c>
      <c r="D24" s="55">
        <f t="shared" ref="D24:N24" si="8">+D22+D23</f>
        <v>3.9760097889027013E-2</v>
      </c>
      <c r="E24" s="55">
        <f t="shared" si="8"/>
        <v>4.6578069245288165E-2</v>
      </c>
      <c r="F24" s="55">
        <f t="shared" si="8"/>
        <v>4.9536422099706962E-2</v>
      </c>
      <c r="G24" s="55">
        <f t="shared" si="8"/>
        <v>5.1823189154703714E-2</v>
      </c>
      <c r="H24" s="55">
        <f t="shared" si="8"/>
        <v>5.5640797050683782E-2</v>
      </c>
      <c r="I24" s="55">
        <f t="shared" si="8"/>
        <v>5.7661620413763708E-2</v>
      </c>
      <c r="J24" s="55">
        <f t="shared" si="8"/>
        <v>5.7218908509843083E-2</v>
      </c>
      <c r="K24" s="55">
        <f t="shared" si="8"/>
        <v>6.568755374535859E-2</v>
      </c>
      <c r="L24" s="55">
        <f t="shared" si="8"/>
        <v>6.6856047868162238E-2</v>
      </c>
      <c r="M24" s="55">
        <f t="shared" si="8"/>
        <v>6.8074319315006779E-2</v>
      </c>
      <c r="N24" s="55">
        <f t="shared" si="8"/>
        <v>6.7818379822261216E-2</v>
      </c>
      <c r="O24" s="55">
        <f t="shared" ref="O24:S24" si="9">+O22+O23</f>
        <v>6.7008340378990519E-2</v>
      </c>
      <c r="P24" s="55">
        <f t="shared" si="9"/>
        <v>7.1105965335402879E-2</v>
      </c>
      <c r="Q24" s="55">
        <f t="shared" si="9"/>
        <v>7.0717452146082271E-2</v>
      </c>
      <c r="R24" s="55">
        <f t="shared" si="9"/>
        <v>6.6622615254953832E-2</v>
      </c>
      <c r="S24" s="55">
        <f t="shared" si="9"/>
        <v>6.8110793508174117E-2</v>
      </c>
      <c r="T24" s="55">
        <f t="shared" ref="T24" si="10">+T22+T23</f>
        <v>6.7551705314129282E-2</v>
      </c>
      <c r="U24" s="36"/>
    </row>
    <row r="25" spans="1:21" ht="19.5" customHeight="1" x14ac:dyDescent="0.25">
      <c r="A25" s="36"/>
      <c r="B25" s="53"/>
      <c r="C25" s="53"/>
      <c r="D25" s="36"/>
      <c r="E25" s="36"/>
      <c r="F25" s="36"/>
      <c r="G25" s="36"/>
      <c r="H25" s="36"/>
      <c r="I25" s="36"/>
      <c r="J25" s="36"/>
      <c r="K25" s="36"/>
      <c r="L25" s="36"/>
      <c r="M25" s="36"/>
      <c r="N25" s="36"/>
      <c r="O25" s="36"/>
      <c r="P25" s="36"/>
      <c r="Q25" s="36"/>
      <c r="R25" s="36"/>
      <c r="S25" s="36"/>
      <c r="T25" s="36"/>
      <c r="U25" s="36"/>
    </row>
    <row r="26" spans="1:21" ht="19.5" customHeight="1" x14ac:dyDescent="0.25">
      <c r="A26" s="36"/>
      <c r="B26" s="79"/>
      <c r="C26" s="53"/>
      <c r="D26" s="53"/>
      <c r="E26" s="53"/>
      <c r="F26" s="53"/>
      <c r="G26" s="53"/>
      <c r="H26" s="53"/>
      <c r="I26" s="53"/>
      <c r="J26" s="36"/>
      <c r="K26" s="36"/>
      <c r="L26" s="36"/>
      <c r="M26" s="36"/>
      <c r="N26" s="36"/>
      <c r="O26" s="36"/>
      <c r="P26" s="36"/>
      <c r="Q26" s="36"/>
      <c r="R26" s="36"/>
      <c r="S26" s="36"/>
      <c r="T26" s="36"/>
      <c r="U26" s="36"/>
    </row>
    <row r="27" spans="1:21" ht="19.5" customHeight="1" x14ac:dyDescent="0.25">
      <c r="A27" s="36"/>
      <c r="B27" s="79"/>
      <c r="C27" s="47"/>
      <c r="D27" s="47"/>
      <c r="E27" s="47"/>
      <c r="F27" s="47"/>
      <c r="G27" s="47"/>
      <c r="H27" s="47"/>
      <c r="I27" s="47"/>
      <c r="J27" s="45"/>
      <c r="K27" s="45"/>
      <c r="L27" s="45"/>
      <c r="M27" s="45"/>
      <c r="N27" s="45"/>
      <c r="O27" s="45"/>
      <c r="P27" s="36"/>
      <c r="Q27" s="36"/>
      <c r="R27" s="36"/>
      <c r="S27" s="36"/>
      <c r="T27" s="36"/>
      <c r="U27" s="36"/>
    </row>
    <row r="28" spans="1:21" ht="19.5" customHeight="1" x14ac:dyDescent="0.25">
      <c r="A28" s="36"/>
      <c r="B28" s="79"/>
      <c r="C28" s="53"/>
      <c r="D28" s="53"/>
      <c r="E28" s="53"/>
      <c r="F28" s="53"/>
      <c r="G28" s="53"/>
      <c r="H28" s="53"/>
      <c r="I28" s="53"/>
      <c r="J28" s="36"/>
      <c r="K28" s="36"/>
      <c r="L28" s="36"/>
      <c r="M28" s="36"/>
      <c r="N28" s="36"/>
      <c r="O28" s="36"/>
      <c r="P28" s="45"/>
      <c r="Q28" s="45"/>
      <c r="R28" s="36"/>
      <c r="S28" s="36"/>
      <c r="T28" s="36"/>
      <c r="U28" s="36"/>
    </row>
    <row r="29" spans="1:21" ht="19.5" customHeight="1" x14ac:dyDescent="0.25">
      <c r="A29" s="36"/>
      <c r="B29" s="79"/>
      <c r="C29" s="53"/>
      <c r="D29" s="53"/>
      <c r="E29" s="53"/>
      <c r="F29" s="53"/>
      <c r="G29" s="53"/>
      <c r="H29" s="53"/>
      <c r="I29" s="53"/>
      <c r="J29" s="36"/>
      <c r="K29" s="36"/>
      <c r="L29" s="36"/>
      <c r="M29" s="36"/>
      <c r="N29" s="36"/>
      <c r="O29" s="36"/>
      <c r="P29" s="45"/>
      <c r="Q29" s="45"/>
      <c r="R29" s="36"/>
      <c r="S29" s="36"/>
      <c r="T29" s="36"/>
      <c r="U29" s="36"/>
    </row>
    <row r="30" spans="1:21" ht="19.5" customHeight="1" x14ac:dyDescent="0.25">
      <c r="B30" s="73"/>
      <c r="C30" s="74"/>
      <c r="D30" s="74"/>
      <c r="E30" s="74"/>
      <c r="F30" s="74"/>
      <c r="G30" s="74"/>
      <c r="H30" s="74"/>
      <c r="I30" s="74"/>
      <c r="J30" s="60"/>
      <c r="K30" s="60"/>
      <c r="L30" s="60"/>
      <c r="M30" s="60"/>
      <c r="N30" s="60"/>
      <c r="O30" s="60"/>
      <c r="P30" s="60"/>
      <c r="Q30" s="60"/>
    </row>
    <row r="31" spans="1:21" ht="19.5" customHeight="1" x14ac:dyDescent="0.25">
      <c r="B31" s="73"/>
      <c r="C31" s="74"/>
      <c r="D31" s="74"/>
      <c r="E31" s="74"/>
      <c r="F31" s="74"/>
      <c r="G31" s="74"/>
      <c r="H31" s="74"/>
      <c r="I31" s="74"/>
      <c r="J31" s="60"/>
      <c r="K31" s="60"/>
      <c r="L31" s="60"/>
      <c r="M31" s="60"/>
      <c r="N31" s="60"/>
      <c r="O31" s="60"/>
      <c r="P31" s="60"/>
      <c r="Q31" s="60"/>
    </row>
    <row r="32" spans="1:21" ht="19.5" customHeight="1" x14ac:dyDescent="0.25">
      <c r="B32" s="69"/>
      <c r="C32" s="70"/>
      <c r="D32" s="70"/>
      <c r="E32" s="70"/>
      <c r="F32" s="70"/>
      <c r="G32" s="70"/>
      <c r="H32" s="70"/>
      <c r="I32" s="70"/>
      <c r="J32" s="71"/>
      <c r="K32" s="71"/>
      <c r="L32" s="71"/>
      <c r="M32" s="71"/>
      <c r="N32" s="71"/>
      <c r="O32" s="71"/>
      <c r="P32" s="71"/>
      <c r="Q32" s="71"/>
    </row>
    <row r="33" spans="2:19" ht="19.5" customHeight="1" x14ac:dyDescent="0.25">
      <c r="B33" s="77"/>
      <c r="C33" s="76"/>
      <c r="D33" s="76"/>
      <c r="E33" s="76"/>
      <c r="F33" s="76"/>
      <c r="G33" s="76"/>
      <c r="H33" s="76"/>
      <c r="I33" s="76"/>
    </row>
    <row r="34" spans="2:19" ht="19.5" customHeight="1" x14ac:dyDescent="0.25">
      <c r="B34" s="77"/>
      <c r="C34" s="76"/>
      <c r="D34" s="76"/>
      <c r="E34" s="76"/>
      <c r="F34" s="76"/>
      <c r="G34" s="76"/>
      <c r="H34" s="76"/>
      <c r="I34" s="76"/>
    </row>
    <row r="35" spans="2:19" ht="19.5" customHeight="1" x14ac:dyDescent="0.25">
      <c r="B35" s="77"/>
      <c r="C35" s="76"/>
      <c r="D35" s="76"/>
      <c r="E35" s="76"/>
      <c r="F35" s="76"/>
      <c r="G35" s="76"/>
      <c r="H35" s="76"/>
      <c r="I35" s="76"/>
    </row>
    <row r="36" spans="2:19" ht="19.5" customHeight="1" x14ac:dyDescent="0.25">
      <c r="B36" s="77"/>
      <c r="C36" s="76"/>
      <c r="D36" s="76"/>
      <c r="E36" s="76"/>
      <c r="F36" s="76"/>
      <c r="G36" s="76"/>
      <c r="H36" s="76"/>
      <c r="I36" s="76"/>
    </row>
    <row r="37" spans="2:19" ht="19.5" customHeight="1" x14ac:dyDescent="0.25">
      <c r="B37" s="77"/>
      <c r="C37" s="76"/>
      <c r="D37" s="76"/>
      <c r="E37" s="76"/>
      <c r="F37" s="76"/>
      <c r="G37" s="76"/>
      <c r="H37" s="76"/>
      <c r="I37" s="76"/>
    </row>
    <row r="38" spans="2:19" ht="19.5" customHeight="1" x14ac:dyDescent="0.25">
      <c r="B38" s="77"/>
      <c r="C38" s="76"/>
      <c r="D38" s="76"/>
      <c r="E38" s="76"/>
      <c r="F38" s="76"/>
      <c r="G38" s="76"/>
      <c r="H38" s="76"/>
      <c r="I38" s="76"/>
    </row>
    <row r="39" spans="2:19" ht="17.25" customHeight="1" x14ac:dyDescent="0.3">
      <c r="B39" s="48" t="s">
        <v>57</v>
      </c>
    </row>
    <row r="40" spans="2:19" ht="17.25" customHeight="1" x14ac:dyDescent="0.3">
      <c r="B40" s="48" t="s">
        <v>56</v>
      </c>
    </row>
    <row r="45" spans="2:19" ht="15.75" customHeight="1" x14ac:dyDescent="0.3">
      <c r="B45" s="467" t="s">
        <v>311</v>
      </c>
      <c r="C45" s="467"/>
      <c r="D45" s="467"/>
      <c r="E45" s="467"/>
      <c r="F45" s="467"/>
      <c r="G45" s="467"/>
      <c r="H45" s="467"/>
      <c r="I45" s="467"/>
      <c r="J45" s="467"/>
      <c r="K45" s="467"/>
      <c r="L45" s="467"/>
      <c r="M45" s="467"/>
      <c r="N45" s="467"/>
      <c r="O45" s="467"/>
      <c r="P45" s="467"/>
      <c r="Q45" s="467"/>
      <c r="R45" s="467"/>
      <c r="S45" s="467"/>
    </row>
    <row r="46" spans="2:19" ht="15.75" customHeight="1" x14ac:dyDescent="0.3">
      <c r="B46" s="48" t="s">
        <v>56</v>
      </c>
      <c r="C46" s="61"/>
      <c r="D46" s="61"/>
      <c r="E46" s="61"/>
      <c r="F46" s="60"/>
      <c r="G46" s="60"/>
      <c r="H46" s="60"/>
      <c r="I46" s="60"/>
      <c r="J46" s="60"/>
      <c r="K46" s="60"/>
      <c r="L46" s="60"/>
      <c r="M46" s="60"/>
      <c r="N46" s="60"/>
      <c r="O46" s="60"/>
      <c r="P46" s="60"/>
      <c r="Q46" s="60"/>
      <c r="R46" s="60"/>
      <c r="S46" s="60"/>
    </row>
  </sheetData>
  <sheetProtection selectLockedCells="1" selectUnlockedCells="1"/>
  <mergeCells count="6">
    <mergeCell ref="B45:S45"/>
    <mergeCell ref="B5:M5"/>
    <mergeCell ref="B4:R4"/>
    <mergeCell ref="B7:R7"/>
    <mergeCell ref="B3:R3"/>
    <mergeCell ref="B18:R18"/>
  </mergeCells>
  <hyperlinks>
    <hyperlink ref="B6" location="Indice!A1" display="Índice"/>
    <hyperlink ref="S6" location="'1.2_GNS_ESTRUC'!A1" display="Siguiente"/>
  </hyperlinks>
  <pageMargins left="0.25" right="0.25" top="0.75" bottom="0.75" header="0.3" footer="0.3"/>
  <pageSetup paperSize="9" scale="93" orientation="portrait" horizontalDpi="4294967293"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4"/>
  <sheetViews>
    <sheetView showGridLines="0" zoomScale="60" zoomScaleNormal="60" zoomScaleSheetLayoutView="100" workbookViewId="0">
      <pane ySplit="6" topLeftCell="A7" activePane="bottomLeft" state="frozen"/>
      <selection pane="bottomLeft"/>
    </sheetView>
  </sheetViews>
  <sheetFormatPr baseColWidth="10" defaultRowHeight="15" x14ac:dyDescent="0.25"/>
  <cols>
    <col min="1" max="1" width="2" customWidth="1"/>
    <col min="2" max="2" width="52.85546875" customWidth="1"/>
    <col min="3" max="18" width="15.28515625" customWidth="1"/>
    <col min="19" max="19" width="16.42578125" customWidth="1"/>
    <col min="20" max="20" width="16.7109375" customWidth="1"/>
    <col min="21" max="225" width="11.42578125" customWidth="1"/>
    <col min="226" max="226" width="2.7109375" customWidth="1"/>
    <col min="227" max="227" width="5.5703125" customWidth="1"/>
    <col min="228" max="228" width="14.5703125" customWidth="1"/>
    <col min="229" max="229" width="11.85546875" customWidth="1"/>
    <col min="230" max="232" width="15.7109375" customWidth="1"/>
  </cols>
  <sheetData>
    <row r="1" spans="2:30" ht="68.25" customHeight="1" x14ac:dyDescent="0.25"/>
    <row r="2" spans="2:30" ht="21" customHeight="1" x14ac:dyDescent="0.25"/>
    <row r="3" spans="2:30" ht="56.45" customHeight="1" x14ac:dyDescent="0.25">
      <c r="B3" s="471" t="s">
        <v>92</v>
      </c>
      <c r="C3" s="471"/>
      <c r="D3" s="471"/>
      <c r="E3" s="471"/>
      <c r="F3" s="471"/>
      <c r="G3" s="471"/>
      <c r="H3" s="471"/>
      <c r="I3" s="471"/>
      <c r="J3" s="471"/>
      <c r="K3" s="471"/>
      <c r="L3" s="471"/>
      <c r="M3" s="471"/>
      <c r="N3" s="471"/>
      <c r="O3" s="471"/>
      <c r="P3" s="471"/>
      <c r="Q3" s="471"/>
      <c r="R3" s="471"/>
    </row>
    <row r="4" spans="2:30" ht="44.25" customHeight="1" x14ac:dyDescent="0.25">
      <c r="B4" s="469" t="s">
        <v>313</v>
      </c>
      <c r="C4" s="469"/>
      <c r="D4" s="469"/>
      <c r="E4" s="469"/>
      <c r="F4" s="469"/>
      <c r="G4" s="469"/>
      <c r="H4" s="469"/>
      <c r="I4" s="469"/>
      <c r="J4" s="469"/>
      <c r="K4" s="469"/>
      <c r="L4" s="469"/>
      <c r="M4" s="469"/>
      <c r="N4" s="469"/>
      <c r="O4" s="469"/>
      <c r="P4" s="469"/>
      <c r="Q4" s="469"/>
      <c r="R4" s="469"/>
      <c r="S4" s="60"/>
      <c r="T4" s="60"/>
      <c r="U4" s="60"/>
      <c r="V4" s="60"/>
      <c r="W4" s="60"/>
      <c r="X4" s="60"/>
      <c r="Y4" s="60"/>
      <c r="Z4" s="60"/>
      <c r="AA4" s="60"/>
      <c r="AB4" s="60"/>
      <c r="AC4" s="60"/>
      <c r="AD4" s="60"/>
    </row>
    <row r="5" spans="2:30" ht="1.9" customHeight="1" x14ac:dyDescent="0.25">
      <c r="B5" s="468"/>
      <c r="C5" s="468"/>
      <c r="D5" s="468"/>
      <c r="E5" s="468"/>
      <c r="F5" s="468"/>
      <c r="G5" s="468"/>
      <c r="H5" s="468"/>
      <c r="I5" s="468"/>
      <c r="J5" s="468"/>
      <c r="K5" s="468"/>
      <c r="L5" s="468"/>
      <c r="M5" s="468"/>
      <c r="N5" s="60"/>
      <c r="O5" s="60"/>
      <c r="P5" s="60"/>
      <c r="Q5" s="60"/>
      <c r="R5" s="60"/>
      <c r="S5" s="60"/>
      <c r="T5" s="60"/>
      <c r="U5" s="60"/>
      <c r="V5" s="60"/>
      <c r="W5" s="60"/>
      <c r="X5" s="60"/>
      <c r="Y5" s="60"/>
      <c r="Z5" s="60"/>
      <c r="AA5" s="60"/>
      <c r="AB5" s="60"/>
      <c r="AC5" s="60"/>
      <c r="AD5" s="60"/>
    </row>
    <row r="6" spans="2:30" ht="21.75" customHeight="1" x14ac:dyDescent="0.25">
      <c r="B6" s="62" t="s">
        <v>38</v>
      </c>
      <c r="C6" s="63"/>
      <c r="D6" s="63"/>
      <c r="E6" s="63"/>
      <c r="F6" s="63"/>
      <c r="G6" s="63"/>
      <c r="H6" s="63"/>
      <c r="I6" s="63"/>
      <c r="J6" s="63"/>
      <c r="K6" s="63"/>
      <c r="L6" s="63"/>
      <c r="M6" s="63"/>
      <c r="N6" s="63"/>
      <c r="O6" s="63"/>
      <c r="R6" s="65" t="s">
        <v>74</v>
      </c>
      <c r="S6" s="65" t="s">
        <v>75</v>
      </c>
    </row>
    <row r="7" spans="2:30" ht="27" customHeight="1" x14ac:dyDescent="0.25">
      <c r="B7" s="470" t="s">
        <v>52</v>
      </c>
      <c r="C7" s="470"/>
      <c r="D7" s="470"/>
      <c r="E7" s="470"/>
      <c r="F7" s="470"/>
      <c r="G7" s="470"/>
      <c r="H7" s="470"/>
      <c r="I7" s="470"/>
      <c r="J7" s="470"/>
      <c r="K7" s="470"/>
      <c r="L7" s="470"/>
      <c r="M7" s="470"/>
      <c r="N7" s="470"/>
      <c r="O7" s="470"/>
      <c r="P7" s="470"/>
      <c r="Q7" s="470"/>
      <c r="R7" s="470"/>
    </row>
    <row r="8" spans="2:30" ht="33" customHeight="1" x14ac:dyDescent="0.25">
      <c r="B8" s="28" t="s">
        <v>40</v>
      </c>
      <c r="C8" s="28">
        <v>2007</v>
      </c>
      <c r="D8" s="28">
        <v>2008</v>
      </c>
      <c r="E8" s="28">
        <v>2009</v>
      </c>
      <c r="F8" s="28">
        <v>2010</v>
      </c>
      <c r="G8" s="28">
        <v>2011</v>
      </c>
      <c r="H8" s="28">
        <v>2012</v>
      </c>
      <c r="I8" s="28">
        <v>2013</v>
      </c>
      <c r="J8" s="28">
        <v>2014</v>
      </c>
      <c r="K8" s="28">
        <v>2015</v>
      </c>
      <c r="L8" s="28">
        <v>2016</v>
      </c>
      <c r="M8" s="28">
        <v>2017</v>
      </c>
      <c r="N8" s="28">
        <v>2018</v>
      </c>
      <c r="O8" s="28">
        <v>2019</v>
      </c>
      <c r="P8" s="28">
        <v>2020</v>
      </c>
      <c r="Q8" s="28">
        <v>2021</v>
      </c>
      <c r="R8" s="28">
        <v>2022</v>
      </c>
      <c r="S8" s="28">
        <v>2023</v>
      </c>
      <c r="T8" s="28">
        <v>2024</v>
      </c>
    </row>
    <row r="9" spans="2:30" ht="33" customHeight="1" x14ac:dyDescent="0.25">
      <c r="B9" s="78" t="s">
        <v>396</v>
      </c>
      <c r="C9" s="46">
        <v>1829058</v>
      </c>
      <c r="D9" s="46">
        <v>2231913</v>
      </c>
      <c r="E9" s="46">
        <v>2466061</v>
      </c>
      <c r="F9" s="46">
        <v>3018901</v>
      </c>
      <c r="G9" s="46">
        <v>3631556</v>
      </c>
      <c r="H9" s="46">
        <v>4379406</v>
      </c>
      <c r="I9" s="46">
        <v>4907587</v>
      </c>
      <c r="J9" s="46">
        <v>5258069</v>
      </c>
      <c r="K9" s="46">
        <v>5694014</v>
      </c>
      <c r="L9" s="46">
        <v>5814745</v>
      </c>
      <c r="M9" s="46">
        <v>6198263</v>
      </c>
      <c r="N9" s="46">
        <v>6819266</v>
      </c>
      <c r="O9" s="46">
        <v>6796013</v>
      </c>
      <c r="P9" s="46">
        <v>6533558</v>
      </c>
      <c r="Q9" s="46">
        <v>7238915</v>
      </c>
      <c r="R9" s="46">
        <v>7212253</v>
      </c>
      <c r="S9" s="46">
        <v>7828498</v>
      </c>
      <c r="T9" s="46">
        <v>8027479</v>
      </c>
    </row>
    <row r="10" spans="2:30" ht="33" customHeight="1" x14ac:dyDescent="0.25">
      <c r="B10" s="68" t="s">
        <v>397</v>
      </c>
      <c r="C10" s="67">
        <v>739900</v>
      </c>
      <c r="D10" s="67">
        <v>886779</v>
      </c>
      <c r="E10" s="67">
        <v>926083</v>
      </c>
      <c r="F10" s="67">
        <v>981336</v>
      </c>
      <c r="G10" s="67">
        <v>1134479</v>
      </c>
      <c r="H10" s="67">
        <v>1282388</v>
      </c>
      <c r="I10" s="67">
        <v>1175932</v>
      </c>
      <c r="J10" s="67">
        <v>976723</v>
      </c>
      <c r="K10" s="67">
        <v>1313858</v>
      </c>
      <c r="L10" s="67">
        <v>1280026</v>
      </c>
      <c r="M10" s="67">
        <v>1341990</v>
      </c>
      <c r="N10" s="67">
        <v>1438713</v>
      </c>
      <c r="O10" s="67">
        <v>1500431</v>
      </c>
      <c r="P10" s="67">
        <v>1462094</v>
      </c>
      <c r="Q10" s="67">
        <v>1524891</v>
      </c>
      <c r="R10" s="67">
        <v>1549786</v>
      </c>
      <c r="S10" s="67">
        <v>1781451</v>
      </c>
      <c r="T10" s="67">
        <v>1956921</v>
      </c>
    </row>
    <row r="11" spans="2:30" ht="33" customHeight="1" x14ac:dyDescent="0.25">
      <c r="B11" s="68" t="s">
        <v>398</v>
      </c>
      <c r="C11" s="67">
        <v>711853</v>
      </c>
      <c r="D11" s="67">
        <v>929316</v>
      </c>
      <c r="E11" s="67">
        <v>1020306</v>
      </c>
      <c r="F11" s="67">
        <v>1253260</v>
      </c>
      <c r="G11" s="67">
        <v>1387059</v>
      </c>
      <c r="H11" s="67">
        <v>1750866</v>
      </c>
      <c r="I11" s="67">
        <v>2111840</v>
      </c>
      <c r="J11" s="67">
        <v>2433459</v>
      </c>
      <c r="K11" s="67">
        <v>2511985</v>
      </c>
      <c r="L11" s="67">
        <v>2553292</v>
      </c>
      <c r="M11" s="67">
        <v>2876435</v>
      </c>
      <c r="N11" s="67">
        <v>3063360</v>
      </c>
      <c r="O11" s="67">
        <v>2936023</v>
      </c>
      <c r="P11" s="67">
        <v>2836915</v>
      </c>
      <c r="Q11" s="67">
        <v>3220471</v>
      </c>
      <c r="R11" s="67">
        <v>3285503</v>
      </c>
      <c r="S11" s="67">
        <v>3592319</v>
      </c>
      <c r="T11" s="67">
        <v>3521069</v>
      </c>
    </row>
    <row r="12" spans="2:30" ht="33" customHeight="1" x14ac:dyDescent="0.25">
      <c r="B12" s="68" t="s">
        <v>399</v>
      </c>
      <c r="C12" s="67">
        <v>27162</v>
      </c>
      <c r="D12" s="67">
        <v>30683</v>
      </c>
      <c r="E12" s="67">
        <v>36312</v>
      </c>
      <c r="F12" s="67">
        <v>37103</v>
      </c>
      <c r="G12" s="67">
        <v>40669</v>
      </c>
      <c r="H12" s="67">
        <v>43981</v>
      </c>
      <c r="I12" s="67">
        <v>45902</v>
      </c>
      <c r="J12" s="67">
        <v>43608</v>
      </c>
      <c r="K12" s="67">
        <v>36530</v>
      </c>
      <c r="L12" s="67">
        <v>38747</v>
      </c>
      <c r="M12" s="67">
        <v>38465</v>
      </c>
      <c r="N12" s="67">
        <v>47005</v>
      </c>
      <c r="O12" s="67">
        <v>52138</v>
      </c>
      <c r="P12" s="67">
        <v>66549</v>
      </c>
      <c r="Q12" s="67">
        <v>69626</v>
      </c>
      <c r="R12" s="67">
        <v>65583</v>
      </c>
      <c r="S12" s="67">
        <v>58571</v>
      </c>
      <c r="T12" s="67">
        <v>61999</v>
      </c>
    </row>
    <row r="13" spans="2:30" ht="33" customHeight="1" x14ac:dyDescent="0.25">
      <c r="B13" s="68" t="s">
        <v>400</v>
      </c>
      <c r="C13" s="67">
        <v>350143</v>
      </c>
      <c r="D13" s="67">
        <v>385135</v>
      </c>
      <c r="E13" s="67">
        <v>483360</v>
      </c>
      <c r="F13" s="67">
        <v>747202</v>
      </c>
      <c r="G13" s="67">
        <v>1069349</v>
      </c>
      <c r="H13" s="67">
        <v>1302171</v>
      </c>
      <c r="I13" s="67">
        <v>1573913</v>
      </c>
      <c r="J13" s="67">
        <v>1804279</v>
      </c>
      <c r="K13" s="67">
        <v>1831641</v>
      </c>
      <c r="L13" s="67">
        <v>1942680</v>
      </c>
      <c r="M13" s="67">
        <v>1941373</v>
      </c>
      <c r="N13" s="67">
        <v>2270188</v>
      </c>
      <c r="O13" s="67">
        <v>2307421</v>
      </c>
      <c r="P13" s="67">
        <v>2168000</v>
      </c>
      <c r="Q13" s="67">
        <v>2423927</v>
      </c>
      <c r="R13" s="67">
        <v>2311381</v>
      </c>
      <c r="S13" s="67">
        <v>2396157</v>
      </c>
      <c r="T13" s="67">
        <v>2487490</v>
      </c>
    </row>
    <row r="14" spans="2:30" ht="33" customHeight="1" x14ac:dyDescent="0.25">
      <c r="B14" s="78" t="s">
        <v>401</v>
      </c>
      <c r="C14" s="46">
        <v>155422</v>
      </c>
      <c r="D14" s="46">
        <v>186738</v>
      </c>
      <c r="E14" s="46">
        <v>319804</v>
      </c>
      <c r="F14" s="46">
        <v>326790</v>
      </c>
      <c r="G14" s="46">
        <v>429964</v>
      </c>
      <c r="H14" s="46">
        <v>432635</v>
      </c>
      <c r="I14" s="46">
        <v>588693</v>
      </c>
      <c r="J14" s="46">
        <v>542200</v>
      </c>
      <c r="K14" s="46">
        <v>675870</v>
      </c>
      <c r="L14" s="46">
        <v>686278</v>
      </c>
      <c r="M14" s="46">
        <v>887980</v>
      </c>
      <c r="N14" s="46">
        <v>406377</v>
      </c>
      <c r="O14" s="46">
        <v>355156</v>
      </c>
      <c r="P14" s="46">
        <v>228450</v>
      </c>
      <c r="Q14" s="46">
        <v>240083</v>
      </c>
      <c r="R14" s="46">
        <v>415008</v>
      </c>
      <c r="S14" s="46">
        <v>310348</v>
      </c>
      <c r="T14" s="46">
        <v>275939</v>
      </c>
    </row>
    <row r="15" spans="2:30" ht="33" customHeight="1" x14ac:dyDescent="0.25">
      <c r="B15" s="68" t="s">
        <v>397</v>
      </c>
      <c r="C15" s="67">
        <v>44889</v>
      </c>
      <c r="D15" s="67">
        <v>40641</v>
      </c>
      <c r="E15" s="67">
        <v>107059</v>
      </c>
      <c r="F15" s="67">
        <v>129636</v>
      </c>
      <c r="G15" s="67">
        <v>149864</v>
      </c>
      <c r="H15" s="67">
        <v>86838</v>
      </c>
      <c r="I15" s="67">
        <v>149190</v>
      </c>
      <c r="J15" s="67">
        <v>143009</v>
      </c>
      <c r="K15" s="67">
        <v>254184</v>
      </c>
      <c r="L15" s="67">
        <v>129121</v>
      </c>
      <c r="M15" s="67">
        <v>107861</v>
      </c>
      <c r="N15" s="67">
        <v>119865</v>
      </c>
      <c r="O15" s="67">
        <v>221282</v>
      </c>
      <c r="P15" s="67">
        <v>158676</v>
      </c>
      <c r="Q15" s="67">
        <v>153695</v>
      </c>
      <c r="R15" s="67">
        <v>272810</v>
      </c>
      <c r="S15" s="67">
        <v>228043</v>
      </c>
      <c r="T15" s="67">
        <v>224529</v>
      </c>
    </row>
    <row r="16" spans="2:30" ht="33" customHeight="1" x14ac:dyDescent="0.25">
      <c r="B16" s="68" t="s">
        <v>398</v>
      </c>
      <c r="C16" s="67">
        <v>51572</v>
      </c>
      <c r="D16" s="67">
        <v>92834</v>
      </c>
      <c r="E16" s="67">
        <v>103639</v>
      </c>
      <c r="F16" s="67">
        <v>66337</v>
      </c>
      <c r="G16" s="67">
        <v>101686</v>
      </c>
      <c r="H16" s="67">
        <v>186610</v>
      </c>
      <c r="I16" s="67">
        <v>375212</v>
      </c>
      <c r="J16" s="67">
        <v>324289</v>
      </c>
      <c r="K16" s="67">
        <v>347597</v>
      </c>
      <c r="L16" s="67">
        <v>261317</v>
      </c>
      <c r="M16" s="67">
        <v>359701</v>
      </c>
      <c r="N16" s="67">
        <v>227358</v>
      </c>
      <c r="O16" s="67">
        <v>113072</v>
      </c>
      <c r="P16" s="67">
        <v>60258</v>
      </c>
      <c r="Q16" s="67">
        <v>77513</v>
      </c>
      <c r="R16" s="67">
        <v>130286</v>
      </c>
      <c r="S16" s="67">
        <v>67881</v>
      </c>
      <c r="T16" s="67">
        <v>27207</v>
      </c>
    </row>
    <row r="17" spans="1:20" ht="33" customHeight="1" x14ac:dyDescent="0.25">
      <c r="B17" s="68" t="s">
        <v>399</v>
      </c>
      <c r="C17" s="67">
        <v>28052</v>
      </c>
      <c r="D17" s="67">
        <v>33860</v>
      </c>
      <c r="E17" s="67">
        <v>37249</v>
      </c>
      <c r="F17" s="67">
        <v>34055</v>
      </c>
      <c r="G17" s="67">
        <v>22084</v>
      </c>
      <c r="H17" s="67">
        <v>28586</v>
      </c>
      <c r="I17" s="67">
        <v>29055</v>
      </c>
      <c r="J17" s="67">
        <v>3561</v>
      </c>
      <c r="K17" s="67">
        <v>4088</v>
      </c>
      <c r="L17" s="67">
        <v>4757</v>
      </c>
      <c r="M17" s="67">
        <v>4684</v>
      </c>
      <c r="N17" s="67">
        <v>3636</v>
      </c>
      <c r="O17" s="67">
        <v>2771</v>
      </c>
      <c r="P17" s="67">
        <v>3614</v>
      </c>
      <c r="Q17" s="67">
        <v>3535</v>
      </c>
      <c r="R17" s="67">
        <v>3714</v>
      </c>
      <c r="S17" s="67">
        <v>4935</v>
      </c>
      <c r="T17" s="67">
        <v>4782</v>
      </c>
    </row>
    <row r="18" spans="1:20" ht="33" customHeight="1" x14ac:dyDescent="0.25">
      <c r="B18" s="68" t="s">
        <v>400</v>
      </c>
      <c r="C18" s="67">
        <v>30909</v>
      </c>
      <c r="D18" s="67">
        <v>19403</v>
      </c>
      <c r="E18" s="67">
        <v>71857</v>
      </c>
      <c r="F18" s="67">
        <v>96762</v>
      </c>
      <c r="G18" s="67">
        <v>156330</v>
      </c>
      <c r="H18" s="67">
        <v>130601</v>
      </c>
      <c r="I18" s="67">
        <v>35236</v>
      </c>
      <c r="J18" s="67">
        <v>71341</v>
      </c>
      <c r="K18" s="67">
        <v>70001</v>
      </c>
      <c r="L18" s="67">
        <v>291083</v>
      </c>
      <c r="M18" s="67">
        <v>415734</v>
      </c>
      <c r="N18" s="67">
        <v>55518</v>
      </c>
      <c r="O18" s="67">
        <v>18031</v>
      </c>
      <c r="P18" s="67">
        <v>5902</v>
      </c>
      <c r="Q18" s="67">
        <v>5340</v>
      </c>
      <c r="R18" s="67">
        <v>8198</v>
      </c>
      <c r="S18" s="67">
        <v>9489</v>
      </c>
      <c r="T18" s="67">
        <v>19421</v>
      </c>
    </row>
    <row r="19" spans="1:20" ht="33" customHeight="1" x14ac:dyDescent="0.25">
      <c r="B19" s="78" t="s">
        <v>402</v>
      </c>
      <c r="C19" s="46">
        <v>1245</v>
      </c>
      <c r="D19" s="46">
        <v>12259</v>
      </c>
      <c r="E19" s="46">
        <v>13243</v>
      </c>
      <c r="F19" s="46">
        <v>30282</v>
      </c>
      <c r="G19" s="46">
        <v>31820</v>
      </c>
      <c r="H19" s="46">
        <v>69607</v>
      </c>
      <c r="I19" s="46">
        <v>72122</v>
      </c>
      <c r="J19" s="46">
        <v>77131</v>
      </c>
      <c r="K19" s="46">
        <v>15574</v>
      </c>
      <c r="L19" s="46">
        <v>28903</v>
      </c>
      <c r="M19" s="46">
        <v>25310</v>
      </c>
      <c r="N19" s="46">
        <v>63406</v>
      </c>
      <c r="O19" s="46">
        <v>58649</v>
      </c>
      <c r="P19" s="46">
        <v>54599</v>
      </c>
      <c r="Q19" s="46">
        <v>100433.036656412</v>
      </c>
      <c r="R19" s="46">
        <v>109831.23874</v>
      </c>
      <c r="S19" s="46">
        <v>112576.18345</v>
      </c>
      <c r="T19" s="46">
        <v>118663.478122277</v>
      </c>
    </row>
    <row r="20" spans="1:20" ht="33" customHeight="1" x14ac:dyDescent="0.25">
      <c r="B20" s="68" t="s">
        <v>398</v>
      </c>
      <c r="C20" s="67">
        <v>1245</v>
      </c>
      <c r="D20" s="67">
        <v>12259</v>
      </c>
      <c r="E20" s="67">
        <v>13243</v>
      </c>
      <c r="F20" s="67">
        <v>30282</v>
      </c>
      <c r="G20" s="67">
        <v>31820</v>
      </c>
      <c r="H20" s="67">
        <v>69607</v>
      </c>
      <c r="I20" s="67">
        <v>72122</v>
      </c>
      <c r="J20" s="67">
        <v>77131</v>
      </c>
      <c r="K20" s="67">
        <v>15574</v>
      </c>
      <c r="L20" s="67">
        <v>28903</v>
      </c>
      <c r="M20" s="67">
        <v>25310</v>
      </c>
      <c r="N20" s="67">
        <v>63406</v>
      </c>
      <c r="O20" s="67">
        <v>58649</v>
      </c>
      <c r="P20" s="67">
        <v>54599</v>
      </c>
      <c r="Q20" s="67">
        <v>100433.036656412</v>
      </c>
      <c r="R20" s="67">
        <v>109831.23874</v>
      </c>
      <c r="S20" s="67">
        <v>112576.18345</v>
      </c>
      <c r="T20" s="67">
        <v>118663.478122277</v>
      </c>
    </row>
    <row r="21" spans="1:20" ht="33" customHeight="1" x14ac:dyDescent="0.25">
      <c r="B21" s="97" t="s">
        <v>403</v>
      </c>
      <c r="C21" s="46">
        <v>1985725</v>
      </c>
      <c r="D21" s="46">
        <v>2430910</v>
      </c>
      <c r="E21" s="46">
        <v>2799108</v>
      </c>
      <c r="F21" s="46">
        <v>3375973</v>
      </c>
      <c r="G21" s="46">
        <v>4093340</v>
      </c>
      <c r="H21" s="46">
        <v>4881648</v>
      </c>
      <c r="I21" s="46">
        <v>5568402</v>
      </c>
      <c r="J21" s="46">
        <v>5877400</v>
      </c>
      <c r="K21" s="46">
        <v>6385458</v>
      </c>
      <c r="L21" s="46">
        <v>6529926</v>
      </c>
      <c r="M21" s="46">
        <v>7111553</v>
      </c>
      <c r="N21" s="46">
        <v>7289049</v>
      </c>
      <c r="O21" s="46">
        <v>7209818</v>
      </c>
      <c r="P21" s="46">
        <v>6816607</v>
      </c>
      <c r="Q21" s="46">
        <v>7579431.0366564104</v>
      </c>
      <c r="R21" s="46">
        <v>7737092.2387399999</v>
      </c>
      <c r="S21" s="46">
        <v>8251422.1834500004</v>
      </c>
      <c r="T21" s="46">
        <v>8422081.4781222809</v>
      </c>
    </row>
    <row r="22" spans="1:20" ht="7.5" customHeight="1" x14ac:dyDescent="0.25">
      <c r="B22" s="95"/>
      <c r="C22" s="96"/>
      <c r="D22" s="96"/>
      <c r="E22" s="96"/>
      <c r="F22" s="96"/>
      <c r="G22" s="96"/>
      <c r="H22" s="96"/>
      <c r="I22" s="96"/>
      <c r="J22" s="96"/>
      <c r="K22" s="96"/>
      <c r="L22" s="96"/>
      <c r="M22" s="96"/>
      <c r="N22" s="96"/>
      <c r="O22" s="96"/>
      <c r="P22" s="96"/>
      <c r="Q22" s="96"/>
      <c r="R22" s="96"/>
    </row>
    <row r="23" spans="1:20" ht="15.75" customHeight="1" x14ac:dyDescent="0.3">
      <c r="B23" s="93" t="s">
        <v>314</v>
      </c>
      <c r="C23" s="76"/>
      <c r="D23" s="76"/>
      <c r="E23" s="76"/>
      <c r="F23" s="76"/>
      <c r="G23" s="76"/>
      <c r="H23" s="76"/>
      <c r="I23" s="76"/>
    </row>
    <row r="24" spans="1:20" ht="15.75" customHeight="1" x14ac:dyDescent="0.3">
      <c r="B24" s="93" t="s">
        <v>395</v>
      </c>
      <c r="C24" s="96"/>
      <c r="D24" s="96"/>
      <c r="E24" s="96"/>
      <c r="F24" s="96"/>
      <c r="G24" s="96"/>
      <c r="H24" s="96"/>
      <c r="I24" s="96"/>
      <c r="J24" s="96"/>
      <c r="K24" s="96"/>
      <c r="L24" s="96"/>
      <c r="M24" s="96"/>
      <c r="N24" s="96"/>
      <c r="O24" s="96"/>
      <c r="P24" s="96"/>
      <c r="Q24" s="96"/>
      <c r="R24" s="96"/>
    </row>
    <row r="25" spans="1:20" ht="20.45" customHeight="1" x14ac:dyDescent="0.3">
      <c r="B25" s="93" t="s">
        <v>286</v>
      </c>
      <c r="C25" s="76"/>
      <c r="D25" s="76"/>
      <c r="E25" s="76"/>
      <c r="F25" s="76"/>
      <c r="G25" s="76"/>
      <c r="H25" s="76"/>
      <c r="I25" s="76"/>
    </row>
    <row r="26" spans="1:20" ht="72.75" customHeight="1" x14ac:dyDescent="0.25">
      <c r="B26" s="469" t="s">
        <v>315</v>
      </c>
      <c r="C26" s="469"/>
      <c r="D26" s="469"/>
      <c r="E26" s="469"/>
      <c r="F26" s="469"/>
      <c r="G26" s="469"/>
      <c r="H26" s="469"/>
      <c r="I26" s="469"/>
      <c r="J26" s="469"/>
      <c r="K26" s="469"/>
      <c r="L26" s="469"/>
      <c r="M26" s="469"/>
      <c r="N26" s="469"/>
      <c r="O26" s="469"/>
      <c r="P26" s="469"/>
      <c r="Q26" s="469"/>
      <c r="R26" s="469"/>
    </row>
    <row r="27" spans="1:20" ht="19.5" customHeight="1" x14ac:dyDescent="0.25">
      <c r="A27" s="17"/>
      <c r="B27" s="73"/>
      <c r="C27" s="94"/>
      <c r="D27" s="94"/>
      <c r="E27" s="94"/>
      <c r="F27" s="94"/>
      <c r="G27" s="94"/>
      <c r="H27" s="94"/>
      <c r="I27" s="94"/>
      <c r="J27" s="17"/>
      <c r="K27" s="17"/>
      <c r="L27" s="17"/>
      <c r="M27" s="17"/>
      <c r="N27" s="17"/>
      <c r="O27" s="17"/>
      <c r="P27" s="17"/>
      <c r="Q27" s="17"/>
      <c r="R27" s="17"/>
    </row>
    <row r="28" spans="1:20" ht="19.5" customHeight="1" x14ac:dyDescent="0.25">
      <c r="A28" s="17"/>
      <c r="B28" s="85"/>
      <c r="C28" s="86"/>
      <c r="D28" s="86"/>
      <c r="E28" s="86"/>
      <c r="F28" s="86"/>
      <c r="G28" s="86"/>
      <c r="H28" s="86"/>
      <c r="I28" s="86"/>
      <c r="J28" s="87"/>
      <c r="K28" s="87"/>
      <c r="L28" s="87"/>
      <c r="M28" s="87"/>
      <c r="N28" s="87"/>
      <c r="O28" s="87"/>
      <c r="P28" s="87"/>
      <c r="Q28" s="87"/>
      <c r="R28" s="87"/>
      <c r="S28" s="87"/>
      <c r="T28" s="51"/>
    </row>
    <row r="29" spans="1:20" ht="19.5" customHeight="1" x14ac:dyDescent="0.25">
      <c r="A29" s="17"/>
      <c r="B29" s="88"/>
      <c r="C29" s="89">
        <f t="shared" ref="C29:N29" si="0">+C8</f>
        <v>2007</v>
      </c>
      <c r="D29" s="89">
        <f t="shared" si="0"/>
        <v>2008</v>
      </c>
      <c r="E29" s="89">
        <f t="shared" si="0"/>
        <v>2009</v>
      </c>
      <c r="F29" s="89">
        <f t="shared" si="0"/>
        <v>2010</v>
      </c>
      <c r="G29" s="89">
        <f t="shared" si="0"/>
        <v>2011</v>
      </c>
      <c r="H29" s="89">
        <f t="shared" si="0"/>
        <v>2012</v>
      </c>
      <c r="I29" s="89">
        <f t="shared" si="0"/>
        <v>2013</v>
      </c>
      <c r="J29" s="89">
        <f t="shared" si="0"/>
        <v>2014</v>
      </c>
      <c r="K29" s="89">
        <f t="shared" si="0"/>
        <v>2015</v>
      </c>
      <c r="L29" s="89">
        <f t="shared" si="0"/>
        <v>2016</v>
      </c>
      <c r="M29" s="89">
        <f t="shared" si="0"/>
        <v>2017</v>
      </c>
      <c r="N29" s="89">
        <f t="shared" si="0"/>
        <v>2018</v>
      </c>
      <c r="O29" s="89">
        <f t="shared" ref="O29:T29" si="1">+O8</f>
        <v>2019</v>
      </c>
      <c r="P29" s="89">
        <f t="shared" si="1"/>
        <v>2020</v>
      </c>
      <c r="Q29" s="89">
        <f t="shared" si="1"/>
        <v>2021</v>
      </c>
      <c r="R29" s="89">
        <f t="shared" si="1"/>
        <v>2022</v>
      </c>
      <c r="S29" s="89">
        <f t="shared" si="1"/>
        <v>2023</v>
      </c>
      <c r="T29" s="89">
        <f t="shared" si="1"/>
        <v>2024</v>
      </c>
    </row>
    <row r="30" spans="1:20" ht="19.5" customHeight="1" x14ac:dyDescent="0.25">
      <c r="A30" s="17"/>
      <c r="B30" s="90" t="str">
        <f>+B9</f>
        <v>Gasto de consumo final</v>
      </c>
      <c r="C30" s="91">
        <f>C9/C$21</f>
        <v>0.9211033753415</v>
      </c>
      <c r="D30" s="91">
        <f t="shared" ref="D30:N30" si="2">D9/D$21</f>
        <v>0.91813888626070073</v>
      </c>
      <c r="E30" s="91">
        <f t="shared" si="2"/>
        <v>0.88101673818945181</v>
      </c>
      <c r="F30" s="91">
        <f t="shared" si="2"/>
        <v>0.89423138158984095</v>
      </c>
      <c r="G30" s="91">
        <f t="shared" si="2"/>
        <v>0.88718650295357826</v>
      </c>
      <c r="H30" s="91">
        <f t="shared" si="2"/>
        <v>0.89711630170794776</v>
      </c>
      <c r="I30" s="91">
        <f t="shared" si="2"/>
        <v>0.88132771304945301</v>
      </c>
      <c r="J30" s="91">
        <f t="shared" si="2"/>
        <v>0.89462500425358149</v>
      </c>
      <c r="K30" s="91">
        <f t="shared" si="2"/>
        <v>0.89171583306945246</v>
      </c>
      <c r="L30" s="91">
        <f t="shared" si="2"/>
        <v>0.89047640049825982</v>
      </c>
      <c r="M30" s="91">
        <f t="shared" si="2"/>
        <v>0.87157657406195244</v>
      </c>
      <c r="N30" s="91">
        <f t="shared" si="2"/>
        <v>0.93554947977438485</v>
      </c>
      <c r="O30" s="91">
        <f t="shared" ref="O30:S30" si="3">O9/O$21</f>
        <v>0.9426053473194469</v>
      </c>
      <c r="P30" s="91">
        <f t="shared" si="3"/>
        <v>0.95847655585836178</v>
      </c>
      <c r="Q30" s="91">
        <f t="shared" si="3"/>
        <v>0.95507366779781067</v>
      </c>
      <c r="R30" s="91">
        <f t="shared" si="3"/>
        <v>0.93216582889989286</v>
      </c>
      <c r="S30" s="91">
        <f t="shared" si="3"/>
        <v>0.94874529819862252</v>
      </c>
      <c r="T30" s="91">
        <f t="shared" ref="T30" si="4">T9/T$21</f>
        <v>0.95314668005203651</v>
      </c>
    </row>
    <row r="31" spans="1:20" ht="19.149999999999999" customHeight="1" x14ac:dyDescent="0.25">
      <c r="A31" s="17"/>
      <c r="B31" s="90" t="str">
        <f>+B14</f>
        <v>Formación Bruta de Capital*</v>
      </c>
      <c r="C31" s="91">
        <f>C14/C$21</f>
        <v>7.826964962419268E-2</v>
      </c>
      <c r="D31" s="91">
        <f t="shared" ref="D31:N31" si="5">D14/D$21</f>
        <v>7.6818146290895173E-2</v>
      </c>
      <c r="E31" s="91">
        <f t="shared" si="5"/>
        <v>0.11425211174416992</v>
      </c>
      <c r="F31" s="91">
        <f t="shared" si="5"/>
        <v>9.6798759942689119E-2</v>
      </c>
      <c r="G31" s="91">
        <f t="shared" si="5"/>
        <v>0.10503989407183376</v>
      </c>
      <c r="H31" s="91">
        <f t="shared" si="5"/>
        <v>8.8624784089307546E-2</v>
      </c>
      <c r="I31" s="91">
        <f t="shared" si="5"/>
        <v>0.10572027666106003</v>
      </c>
      <c r="J31" s="91">
        <f t="shared" si="5"/>
        <v>9.2251675911117159E-2</v>
      </c>
      <c r="K31" s="91">
        <f t="shared" si="5"/>
        <v>0.10584518761222766</v>
      </c>
      <c r="L31" s="91">
        <f t="shared" si="5"/>
        <v>0.10509736251222448</v>
      </c>
      <c r="M31" s="91">
        <f t="shared" si="5"/>
        <v>0.12486442834638228</v>
      </c>
      <c r="N31" s="91">
        <f t="shared" si="5"/>
        <v>5.5751717405110049E-2</v>
      </c>
      <c r="O31" s="91">
        <f t="shared" ref="O31:S31" si="6">O14/O$21</f>
        <v>4.926005066979499E-2</v>
      </c>
      <c r="P31" s="91">
        <f t="shared" si="6"/>
        <v>3.351374078042052E-2</v>
      </c>
      <c r="Q31" s="91">
        <f t="shared" si="6"/>
        <v>3.1675596603344805E-2</v>
      </c>
      <c r="R31" s="91">
        <f t="shared" si="6"/>
        <v>5.363875564543933E-2</v>
      </c>
      <c r="S31" s="91">
        <f t="shared" si="6"/>
        <v>3.7611455710322227E-2</v>
      </c>
      <c r="T31" s="91">
        <f t="shared" ref="T31" si="7">T14/T$21</f>
        <v>3.2763753321170805E-2</v>
      </c>
    </row>
    <row r="32" spans="1:20" ht="19.5" customHeight="1" x14ac:dyDescent="0.25">
      <c r="A32" s="17"/>
      <c r="B32" s="90" t="str">
        <f>+B19</f>
        <v>Transferencias a los servicios de salud</v>
      </c>
      <c r="C32" s="91">
        <f>C19/C$21</f>
        <v>6.269750343073689E-4</v>
      </c>
      <c r="D32" s="91">
        <f t="shared" ref="D32:N32" si="8">D19/D$21</f>
        <v>5.0429674484040957E-3</v>
      </c>
      <c r="E32" s="91">
        <f t="shared" si="8"/>
        <v>4.7311500663782891E-3</v>
      </c>
      <c r="F32" s="91">
        <f t="shared" si="8"/>
        <v>8.9698584674699714E-3</v>
      </c>
      <c r="G32" s="91">
        <f t="shared" si="8"/>
        <v>7.7736029745879894E-3</v>
      </c>
      <c r="H32" s="91">
        <f t="shared" si="8"/>
        <v>1.4258914202744647E-2</v>
      </c>
      <c r="I32" s="91">
        <f t="shared" si="8"/>
        <v>1.2952010289487002E-2</v>
      </c>
      <c r="J32" s="91">
        <f t="shared" si="8"/>
        <v>1.3123319835301324E-2</v>
      </c>
      <c r="K32" s="91">
        <f t="shared" si="8"/>
        <v>2.4389793183198448E-3</v>
      </c>
      <c r="L32" s="91">
        <f t="shared" si="8"/>
        <v>4.4262369895156544E-3</v>
      </c>
      <c r="M32" s="91">
        <f t="shared" si="8"/>
        <v>3.5589975916652805E-3</v>
      </c>
      <c r="N32" s="91">
        <f t="shared" si="8"/>
        <v>8.6988028205051172E-3</v>
      </c>
      <c r="O32" s="91">
        <f t="shared" ref="O32:S32" si="9">O19/O$21</f>
        <v>8.1346020107581074E-3</v>
      </c>
      <c r="P32" s="91">
        <f t="shared" si="9"/>
        <v>8.0097033612176842E-3</v>
      </c>
      <c r="Q32" s="91">
        <f t="shared" si="9"/>
        <v>1.3250735598844769E-2</v>
      </c>
      <c r="R32" s="91">
        <f t="shared" si="9"/>
        <v>1.4195415454667789E-2</v>
      </c>
      <c r="S32" s="91">
        <f t="shared" si="9"/>
        <v>1.3643246091055154E-2</v>
      </c>
      <c r="T32" s="91">
        <f t="shared" ref="T32" si="10">T19/T$21</f>
        <v>1.4089566626792269E-2</v>
      </c>
    </row>
    <row r="33" spans="1:20" ht="19.5" customHeight="1" x14ac:dyDescent="0.25">
      <c r="A33" s="17"/>
      <c r="B33" s="86"/>
      <c r="C33" s="92">
        <f>SUM(C30:C32)</f>
        <v>1</v>
      </c>
      <c r="D33" s="92">
        <f t="shared" ref="D33:N33" si="11">SUM(D30:D32)</f>
        <v>1</v>
      </c>
      <c r="E33" s="92">
        <f t="shared" si="11"/>
        <v>1</v>
      </c>
      <c r="F33" s="92">
        <f t="shared" si="11"/>
        <v>1</v>
      </c>
      <c r="G33" s="92">
        <f t="shared" si="11"/>
        <v>1</v>
      </c>
      <c r="H33" s="92">
        <f t="shared" si="11"/>
        <v>0.99999999999999989</v>
      </c>
      <c r="I33" s="92">
        <f t="shared" si="11"/>
        <v>1</v>
      </c>
      <c r="J33" s="92">
        <f t="shared" si="11"/>
        <v>1</v>
      </c>
      <c r="K33" s="92">
        <f t="shared" si="11"/>
        <v>0.99999999999999989</v>
      </c>
      <c r="L33" s="92">
        <f t="shared" si="11"/>
        <v>0.99999999999999989</v>
      </c>
      <c r="M33" s="92">
        <f t="shared" si="11"/>
        <v>1</v>
      </c>
      <c r="N33" s="92">
        <f t="shared" si="11"/>
        <v>1</v>
      </c>
      <c r="O33" s="92">
        <f t="shared" ref="O33:S33" si="12">SUM(O30:O32)</f>
        <v>1</v>
      </c>
      <c r="P33" s="92">
        <f t="shared" si="12"/>
        <v>1</v>
      </c>
      <c r="Q33" s="92">
        <f t="shared" si="12"/>
        <v>1.0000000000000002</v>
      </c>
      <c r="R33" s="92">
        <f t="shared" si="12"/>
        <v>0.99999999999999989</v>
      </c>
      <c r="S33" s="92">
        <f t="shared" si="12"/>
        <v>0.99999999999999989</v>
      </c>
      <c r="T33" s="92">
        <f t="shared" ref="T33" si="13">SUM(T30:T32)</f>
        <v>0.99999999999999956</v>
      </c>
    </row>
    <row r="34" spans="1:20" ht="19.5" customHeight="1" x14ac:dyDescent="0.25">
      <c r="A34" s="17"/>
      <c r="B34" s="82"/>
      <c r="C34" s="83"/>
      <c r="D34" s="83"/>
      <c r="E34" s="83"/>
      <c r="F34" s="83"/>
      <c r="G34" s="83"/>
      <c r="H34" s="83"/>
      <c r="I34" s="83"/>
      <c r="J34" s="84"/>
      <c r="K34" s="84"/>
      <c r="L34" s="84"/>
      <c r="M34" s="84"/>
      <c r="N34" s="84"/>
      <c r="O34" s="84"/>
      <c r="P34" s="84"/>
      <c r="Q34" s="84"/>
      <c r="R34" s="84"/>
      <c r="S34" s="84"/>
    </row>
    <row r="35" spans="1:20" ht="19.5" customHeight="1" x14ac:dyDescent="0.25">
      <c r="B35" s="85"/>
      <c r="C35" s="86"/>
      <c r="D35" s="86"/>
      <c r="E35" s="86"/>
      <c r="F35" s="86"/>
      <c r="G35" s="86"/>
      <c r="H35" s="86"/>
      <c r="I35" s="86"/>
      <c r="J35" s="87"/>
      <c r="K35" s="87"/>
      <c r="L35" s="87"/>
      <c r="M35" s="87"/>
      <c r="N35" s="87"/>
      <c r="O35" s="87"/>
      <c r="P35" s="87"/>
      <c r="Q35" s="87"/>
      <c r="R35" s="87"/>
      <c r="S35" s="87"/>
    </row>
    <row r="36" spans="1:20" ht="19.5" customHeight="1" x14ac:dyDescent="0.25">
      <c r="B36" s="72"/>
      <c r="C36" s="81"/>
      <c r="D36" s="81"/>
      <c r="E36" s="81"/>
      <c r="F36" s="81"/>
      <c r="G36" s="81"/>
      <c r="H36" s="81"/>
      <c r="I36" s="81"/>
      <c r="J36" s="80"/>
      <c r="K36" s="80"/>
      <c r="L36" s="80"/>
      <c r="M36" s="80"/>
      <c r="N36" s="80"/>
      <c r="O36" s="80"/>
      <c r="P36" s="80"/>
      <c r="Q36" s="80"/>
      <c r="R36" s="80"/>
      <c r="S36" s="80"/>
    </row>
    <row r="37" spans="1:20" ht="19.5" customHeight="1" x14ac:dyDescent="0.25">
      <c r="B37" s="73"/>
      <c r="C37" s="74"/>
      <c r="D37" s="74"/>
      <c r="E37" s="74"/>
      <c r="F37" s="74"/>
      <c r="G37" s="74"/>
      <c r="H37" s="74"/>
      <c r="I37" s="74"/>
      <c r="J37" s="60"/>
      <c r="K37" s="60"/>
      <c r="L37" s="60"/>
      <c r="M37" s="60"/>
      <c r="N37" s="60"/>
      <c r="O37" s="60"/>
      <c r="P37" s="60"/>
      <c r="Q37" s="60"/>
      <c r="R37" s="60"/>
      <c r="S37" s="60"/>
    </row>
    <row r="38" spans="1:20" ht="19.5" customHeight="1" x14ac:dyDescent="0.25">
      <c r="B38" s="73"/>
      <c r="C38" s="74"/>
      <c r="D38" s="74"/>
      <c r="E38" s="74"/>
      <c r="F38" s="74"/>
      <c r="G38" s="74"/>
      <c r="H38" s="74"/>
      <c r="I38" s="74"/>
      <c r="J38" s="60"/>
      <c r="K38" s="60"/>
      <c r="L38" s="60"/>
      <c r="M38" s="60"/>
      <c r="N38" s="60"/>
      <c r="O38" s="60"/>
      <c r="P38" s="60"/>
      <c r="Q38" s="60"/>
      <c r="R38" s="60"/>
      <c r="S38" s="60"/>
    </row>
    <row r="39" spans="1:20" ht="19.5" customHeight="1" x14ac:dyDescent="0.25">
      <c r="B39" s="73"/>
      <c r="C39" s="74"/>
      <c r="D39" s="74"/>
      <c r="E39" s="74"/>
      <c r="F39" s="74"/>
      <c r="G39" s="74"/>
      <c r="H39" s="74"/>
      <c r="I39" s="74"/>
      <c r="J39" s="60"/>
      <c r="K39" s="60"/>
      <c r="L39" s="60"/>
      <c r="M39" s="60"/>
      <c r="N39" s="60"/>
      <c r="O39" s="60"/>
      <c r="P39" s="60"/>
      <c r="Q39" s="60"/>
      <c r="R39" s="60"/>
      <c r="S39" s="60"/>
    </row>
    <row r="40" spans="1:20" ht="19.5" customHeight="1" x14ac:dyDescent="0.25">
      <c r="B40" s="73"/>
      <c r="C40" s="74"/>
      <c r="D40" s="74"/>
      <c r="E40" s="74"/>
      <c r="F40" s="74"/>
      <c r="G40" s="74"/>
      <c r="H40" s="74"/>
      <c r="I40" s="74"/>
      <c r="J40" s="60"/>
      <c r="K40" s="60"/>
      <c r="L40" s="60"/>
      <c r="M40" s="60"/>
      <c r="N40" s="60"/>
      <c r="O40" s="60"/>
      <c r="P40" s="60"/>
      <c r="Q40" s="60"/>
      <c r="R40" s="60"/>
      <c r="S40" s="60"/>
    </row>
    <row r="41" spans="1:20" ht="19.5" customHeight="1" x14ac:dyDescent="0.25">
      <c r="B41" s="77"/>
      <c r="C41" s="76"/>
      <c r="D41" s="76"/>
      <c r="E41" s="76"/>
      <c r="F41" s="76"/>
      <c r="G41" s="76"/>
      <c r="H41" s="76"/>
      <c r="I41" s="76"/>
    </row>
    <row r="42" spans="1:20" ht="19.5" customHeight="1" x14ac:dyDescent="0.25">
      <c r="B42" s="77"/>
      <c r="C42" s="76"/>
      <c r="D42" s="76"/>
      <c r="E42" s="76"/>
      <c r="F42" s="76"/>
      <c r="G42" s="76"/>
      <c r="H42" s="76"/>
      <c r="I42" s="76"/>
    </row>
    <row r="43" spans="1:20" ht="19.5" customHeight="1" x14ac:dyDescent="0.25">
      <c r="B43" s="77"/>
      <c r="C43" s="76"/>
      <c r="D43" s="76"/>
      <c r="E43" s="76"/>
      <c r="F43" s="76"/>
      <c r="G43" s="76"/>
      <c r="H43" s="76"/>
      <c r="I43" s="76"/>
    </row>
    <row r="44" spans="1:20" ht="19.5" customHeight="1" x14ac:dyDescent="0.25">
      <c r="B44" s="77"/>
      <c r="C44" s="76"/>
      <c r="D44" s="76"/>
      <c r="E44" s="76"/>
      <c r="F44" s="76"/>
      <c r="G44" s="76"/>
      <c r="H44" s="76"/>
      <c r="I44" s="76"/>
    </row>
    <row r="45" spans="1:20" ht="19.5" customHeight="1" x14ac:dyDescent="0.25">
      <c r="B45" s="77"/>
      <c r="C45" s="76"/>
      <c r="D45" s="76"/>
      <c r="E45" s="76"/>
      <c r="F45" s="76"/>
      <c r="G45" s="76"/>
      <c r="H45" s="76"/>
      <c r="I45" s="76"/>
    </row>
    <row r="46" spans="1:20" ht="19.5" customHeight="1" x14ac:dyDescent="0.25">
      <c r="B46" s="77"/>
      <c r="C46" s="76"/>
      <c r="D46" s="76"/>
      <c r="E46" s="76"/>
      <c r="F46" s="76"/>
      <c r="G46" s="76"/>
      <c r="H46" s="76"/>
      <c r="I46" s="76"/>
    </row>
    <row r="53" spans="2:2" ht="37.5" customHeight="1" x14ac:dyDescent="0.3">
      <c r="B53" s="93" t="s">
        <v>314</v>
      </c>
    </row>
    <row r="54" spans="2:2" ht="15.75" customHeight="1" x14ac:dyDescent="0.3">
      <c r="B54" s="48" t="s">
        <v>56</v>
      </c>
    </row>
  </sheetData>
  <sheetProtection selectLockedCells="1" selectUnlockedCells="1"/>
  <mergeCells count="5">
    <mergeCell ref="B3:R3"/>
    <mergeCell ref="B4:R4"/>
    <mergeCell ref="B5:M5"/>
    <mergeCell ref="B7:R7"/>
    <mergeCell ref="B26:R26"/>
  </mergeCells>
  <hyperlinks>
    <hyperlink ref="B6" location="Indice!A1" display="Índice"/>
    <hyperlink ref="R6" location="'1.1_GNS_PIB'!A1" display="Anterior"/>
    <hyperlink ref="S6" location="'1.3_FBKF PUB Y PRIV'!A1" display="Siguiente"/>
  </hyperlinks>
  <pageMargins left="0.25" right="0.25" top="0.75" bottom="0.75" header="0.3" footer="0.3"/>
  <pageSetup paperSize="9" scale="93" orientation="portrait" horizontalDpi="4294967293"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7"/>
  <sheetViews>
    <sheetView showGridLines="0" showZeros="0" zoomScale="60" zoomScaleNormal="60" zoomScaleSheetLayoutView="100" workbookViewId="0">
      <pane ySplit="6" topLeftCell="A7" activePane="bottomLeft" state="frozen"/>
      <selection pane="bottomLeft"/>
    </sheetView>
  </sheetViews>
  <sheetFormatPr baseColWidth="10" defaultRowHeight="15" x14ac:dyDescent="0.25"/>
  <cols>
    <col min="1" max="1" width="2" customWidth="1"/>
    <col min="2" max="2" width="52.7109375" customWidth="1"/>
    <col min="3" max="18" width="16.7109375" customWidth="1"/>
    <col min="19" max="19" width="17" customWidth="1"/>
    <col min="20" max="20" width="18.140625" customWidth="1"/>
    <col min="21" max="249" width="11.42578125" customWidth="1"/>
    <col min="250" max="250" width="2.7109375" customWidth="1"/>
    <col min="251" max="251" width="5.5703125" customWidth="1"/>
    <col min="252" max="252" width="14.5703125" customWidth="1"/>
    <col min="253" max="253" width="11.85546875" customWidth="1"/>
    <col min="254" max="256" width="15.7109375" customWidth="1"/>
  </cols>
  <sheetData>
    <row r="1" spans="2:20" ht="76.5" customHeight="1" x14ac:dyDescent="0.25"/>
    <row r="2" spans="2:20" ht="31.5" customHeight="1" x14ac:dyDescent="0.25"/>
    <row r="3" spans="2:20" ht="39.6" customHeight="1" x14ac:dyDescent="0.25">
      <c r="B3" s="472" t="s">
        <v>84</v>
      </c>
      <c r="C3" s="472"/>
      <c r="D3" s="472"/>
      <c r="E3" s="472"/>
      <c r="F3" s="472"/>
      <c r="G3" s="472"/>
      <c r="H3" s="472"/>
      <c r="I3" s="472"/>
      <c r="J3" s="472"/>
      <c r="K3" s="472"/>
      <c r="L3" s="472"/>
      <c r="M3" s="472"/>
      <c r="N3" s="472"/>
      <c r="O3" s="472"/>
      <c r="P3" s="472"/>
      <c r="Q3" s="472"/>
      <c r="R3" s="472"/>
    </row>
    <row r="4" spans="2:20" ht="36.75" customHeight="1" x14ac:dyDescent="0.25">
      <c r="B4" s="469" t="s">
        <v>316</v>
      </c>
      <c r="C4" s="469"/>
      <c r="D4" s="469"/>
      <c r="E4" s="469"/>
      <c r="F4" s="469"/>
      <c r="G4" s="469"/>
      <c r="H4" s="469"/>
      <c r="I4" s="469"/>
      <c r="J4" s="469"/>
      <c r="K4" s="469"/>
      <c r="L4" s="469"/>
      <c r="M4" s="469"/>
      <c r="N4" s="469"/>
      <c r="O4" s="469"/>
      <c r="P4" s="469"/>
      <c r="Q4" s="469"/>
      <c r="R4" s="469"/>
    </row>
    <row r="5" spans="2:20" ht="3.6" customHeight="1" x14ac:dyDescent="0.25">
      <c r="B5" s="468"/>
      <c r="C5" s="468"/>
      <c r="D5" s="468"/>
      <c r="E5" s="468"/>
      <c r="F5" s="468"/>
      <c r="G5" s="468"/>
      <c r="H5" s="468"/>
      <c r="I5" s="468"/>
      <c r="J5" s="468"/>
      <c r="K5" s="468"/>
      <c r="L5" s="468"/>
      <c r="M5" s="468"/>
    </row>
    <row r="6" spans="2:20" ht="21.75" customHeight="1" x14ac:dyDescent="0.25">
      <c r="B6" s="62" t="s">
        <v>38</v>
      </c>
      <c r="C6" s="118"/>
      <c r="D6" s="118"/>
      <c r="E6" s="118"/>
      <c r="F6" s="118"/>
      <c r="G6" s="118"/>
      <c r="H6" s="118"/>
      <c r="I6" s="118"/>
      <c r="J6" s="118"/>
      <c r="K6" s="118"/>
      <c r="L6" s="118"/>
      <c r="M6" s="118"/>
      <c r="N6" s="118"/>
      <c r="O6" s="118"/>
      <c r="R6" s="65" t="s">
        <v>74</v>
      </c>
      <c r="S6" s="65" t="s">
        <v>75</v>
      </c>
    </row>
    <row r="7" spans="2:20" ht="20.45" customHeight="1" x14ac:dyDescent="0.25">
      <c r="B7" s="473" t="s">
        <v>51</v>
      </c>
      <c r="C7" s="473"/>
      <c r="D7" s="473"/>
      <c r="E7" s="473"/>
      <c r="F7" s="473"/>
      <c r="G7" s="473"/>
      <c r="H7" s="473"/>
      <c r="I7" s="473"/>
      <c r="J7" s="473"/>
      <c r="K7" s="473"/>
      <c r="L7" s="473"/>
      <c r="M7" s="473"/>
      <c r="N7" s="473"/>
      <c r="O7" s="473"/>
      <c r="P7" s="473"/>
      <c r="Q7" s="473"/>
      <c r="R7" s="473"/>
    </row>
    <row r="8" spans="2:20" ht="33" customHeight="1" x14ac:dyDescent="0.25">
      <c r="B8" s="28" t="s">
        <v>40</v>
      </c>
      <c r="C8" s="28">
        <v>2007</v>
      </c>
      <c r="D8" s="28">
        <v>2008</v>
      </c>
      <c r="E8" s="28">
        <v>2009</v>
      </c>
      <c r="F8" s="28">
        <v>2010</v>
      </c>
      <c r="G8" s="28">
        <v>2011</v>
      </c>
      <c r="H8" s="28">
        <v>2012</v>
      </c>
      <c r="I8" s="28">
        <v>2013</v>
      </c>
      <c r="J8" s="28">
        <v>2014</v>
      </c>
      <c r="K8" s="28">
        <v>2015</v>
      </c>
      <c r="L8" s="28">
        <v>2016</v>
      </c>
      <c r="M8" s="28">
        <v>2017</v>
      </c>
      <c r="N8" s="28">
        <v>2018</v>
      </c>
      <c r="O8" s="28">
        <v>2019</v>
      </c>
      <c r="P8" s="28">
        <v>2020</v>
      </c>
      <c r="Q8" s="28">
        <v>2021</v>
      </c>
      <c r="R8" s="28">
        <v>2022</v>
      </c>
      <c r="S8" s="28">
        <v>2023</v>
      </c>
      <c r="T8" s="28">
        <v>2024</v>
      </c>
    </row>
    <row r="9" spans="2:20" ht="33" customHeight="1" x14ac:dyDescent="0.25">
      <c r="B9" s="108" t="s">
        <v>289</v>
      </c>
      <c r="C9" s="67">
        <v>110533</v>
      </c>
      <c r="D9" s="67">
        <v>146097</v>
      </c>
      <c r="E9" s="67">
        <v>212745</v>
      </c>
      <c r="F9" s="67">
        <v>197154</v>
      </c>
      <c r="G9" s="67">
        <v>280100</v>
      </c>
      <c r="H9" s="67">
        <v>345797</v>
      </c>
      <c r="I9" s="67">
        <v>439503</v>
      </c>
      <c r="J9" s="67">
        <v>399191</v>
      </c>
      <c r="K9" s="67">
        <v>421686</v>
      </c>
      <c r="L9" s="67">
        <v>557157</v>
      </c>
      <c r="M9" s="67">
        <v>780119</v>
      </c>
      <c r="N9" s="67">
        <v>286512</v>
      </c>
      <c r="O9" s="67">
        <v>133874</v>
      </c>
      <c r="P9" s="67">
        <v>69774</v>
      </c>
      <c r="Q9" s="67">
        <v>86388</v>
      </c>
      <c r="R9" s="67">
        <v>142198</v>
      </c>
      <c r="S9" s="67">
        <v>82305</v>
      </c>
      <c r="T9" s="67">
        <v>51410</v>
      </c>
    </row>
    <row r="10" spans="2:20" ht="33" customHeight="1" x14ac:dyDescent="0.25">
      <c r="B10" s="108" t="s">
        <v>290</v>
      </c>
      <c r="C10" s="67">
        <v>87690</v>
      </c>
      <c r="D10" s="67">
        <v>98848</v>
      </c>
      <c r="E10" s="67">
        <v>137856</v>
      </c>
      <c r="F10" s="67">
        <v>184423</v>
      </c>
      <c r="G10" s="67">
        <v>214247</v>
      </c>
      <c r="H10" s="67">
        <v>207119</v>
      </c>
      <c r="I10" s="67">
        <v>201391</v>
      </c>
      <c r="J10" s="67">
        <v>217371</v>
      </c>
      <c r="K10" s="67">
        <v>276386</v>
      </c>
      <c r="L10" s="67">
        <v>195679</v>
      </c>
      <c r="M10" s="67">
        <v>201099</v>
      </c>
      <c r="N10" s="67">
        <v>229699</v>
      </c>
      <c r="O10" s="67">
        <v>327054</v>
      </c>
      <c r="P10" s="67">
        <v>235837</v>
      </c>
      <c r="Q10" s="67">
        <v>273095</v>
      </c>
      <c r="R10" s="67">
        <v>381150</v>
      </c>
      <c r="S10" s="67">
        <v>350502</v>
      </c>
      <c r="T10" s="67">
        <v>351328</v>
      </c>
    </row>
    <row r="11" spans="2:20" ht="33" customHeight="1" x14ac:dyDescent="0.25">
      <c r="B11" s="105" t="s">
        <v>291</v>
      </c>
      <c r="C11" s="67">
        <v>39384</v>
      </c>
      <c r="D11" s="67">
        <v>31781</v>
      </c>
      <c r="E11" s="67">
        <v>99867</v>
      </c>
      <c r="F11" s="67">
        <v>105807</v>
      </c>
      <c r="G11" s="67">
        <v>109271</v>
      </c>
      <c r="H11" s="67">
        <v>82029</v>
      </c>
      <c r="I11" s="67">
        <v>133143</v>
      </c>
      <c r="J11" s="67">
        <v>129730</v>
      </c>
      <c r="K11" s="67">
        <v>184993</v>
      </c>
      <c r="L11" s="67">
        <v>109729</v>
      </c>
      <c r="M11" s="67">
        <v>95408</v>
      </c>
      <c r="N11" s="67">
        <v>112100</v>
      </c>
      <c r="O11" s="67">
        <v>209896</v>
      </c>
      <c r="P11" s="67">
        <v>130833</v>
      </c>
      <c r="Q11" s="67">
        <v>137957</v>
      </c>
      <c r="R11" s="67">
        <v>227287</v>
      </c>
      <c r="S11" s="67">
        <v>198258</v>
      </c>
      <c r="T11" s="67">
        <v>202208</v>
      </c>
    </row>
    <row r="12" spans="2:20" ht="33" customHeight="1" x14ac:dyDescent="0.25">
      <c r="B12" s="105" t="s">
        <v>292</v>
      </c>
      <c r="C12" s="67">
        <v>48306</v>
      </c>
      <c r="D12" s="67">
        <v>67067</v>
      </c>
      <c r="E12" s="67">
        <v>37989</v>
      </c>
      <c r="F12" s="67">
        <v>78616</v>
      </c>
      <c r="G12" s="67">
        <v>104976</v>
      </c>
      <c r="H12" s="67">
        <v>125090</v>
      </c>
      <c r="I12" s="67">
        <v>68248</v>
      </c>
      <c r="J12" s="67">
        <v>87641</v>
      </c>
      <c r="K12" s="67">
        <v>91393</v>
      </c>
      <c r="L12" s="67">
        <v>85950</v>
      </c>
      <c r="M12" s="67">
        <v>105691</v>
      </c>
      <c r="N12" s="67">
        <v>117599</v>
      </c>
      <c r="O12" s="67">
        <v>117158</v>
      </c>
      <c r="P12" s="67">
        <v>105004</v>
      </c>
      <c r="Q12" s="67">
        <v>135138</v>
      </c>
      <c r="R12" s="67">
        <v>153863</v>
      </c>
      <c r="S12" s="67">
        <v>152244</v>
      </c>
      <c r="T12" s="67">
        <v>149120</v>
      </c>
    </row>
    <row r="13" spans="2:20" ht="33" customHeight="1" x14ac:dyDescent="0.25">
      <c r="B13" s="78" t="s">
        <v>293</v>
      </c>
      <c r="C13" s="46">
        <v>198223</v>
      </c>
      <c r="D13" s="46">
        <v>244945</v>
      </c>
      <c r="E13" s="46">
        <v>350601</v>
      </c>
      <c r="F13" s="46">
        <v>381577</v>
      </c>
      <c r="G13" s="46">
        <v>494347</v>
      </c>
      <c r="H13" s="46">
        <v>552916</v>
      </c>
      <c r="I13" s="46">
        <v>640894</v>
      </c>
      <c r="J13" s="46">
        <v>616562</v>
      </c>
      <c r="K13" s="46">
        <v>698072</v>
      </c>
      <c r="L13" s="46">
        <v>752836</v>
      </c>
      <c r="M13" s="46">
        <v>981218</v>
      </c>
      <c r="N13" s="46">
        <v>516211</v>
      </c>
      <c r="O13" s="46">
        <v>460928</v>
      </c>
      <c r="P13" s="46">
        <v>305611</v>
      </c>
      <c r="Q13" s="46">
        <v>359483</v>
      </c>
      <c r="R13" s="46">
        <v>523348</v>
      </c>
      <c r="S13" s="46">
        <v>432807</v>
      </c>
      <c r="T13" s="46">
        <v>402738</v>
      </c>
    </row>
    <row r="14" spans="2:20" ht="33" customHeight="1" x14ac:dyDescent="0.25">
      <c r="B14" s="78" t="s">
        <v>405</v>
      </c>
      <c r="C14" s="46">
        <v>49848726</v>
      </c>
      <c r="D14" s="46">
        <v>61139437</v>
      </c>
      <c r="E14" s="46">
        <v>60094977</v>
      </c>
      <c r="F14" s="46">
        <v>68151329</v>
      </c>
      <c r="G14" s="46">
        <v>78986648</v>
      </c>
      <c r="H14" s="46">
        <v>87735048</v>
      </c>
      <c r="I14" s="46">
        <v>96570335</v>
      </c>
      <c r="J14" s="46">
        <v>102717793</v>
      </c>
      <c r="K14" s="46">
        <v>97209557</v>
      </c>
      <c r="L14" s="46">
        <v>97671433</v>
      </c>
      <c r="M14" s="46">
        <v>104467486</v>
      </c>
      <c r="N14" s="46">
        <v>107478961</v>
      </c>
      <c r="O14" s="46">
        <v>107595830</v>
      </c>
      <c r="P14" s="46">
        <v>95865473</v>
      </c>
      <c r="Q14" s="46">
        <v>107179074</v>
      </c>
      <c r="R14" s="46">
        <v>116133121</v>
      </c>
      <c r="S14" s="46">
        <v>121147057</v>
      </c>
      <c r="T14" s="46">
        <v>124676075</v>
      </c>
    </row>
    <row r="15" spans="2:20" ht="21.6" customHeight="1" x14ac:dyDescent="0.3">
      <c r="B15" s="110" t="s">
        <v>317</v>
      </c>
      <c r="C15" s="102"/>
      <c r="D15" s="102"/>
      <c r="E15" s="102"/>
      <c r="F15" s="102"/>
      <c r="G15" s="102"/>
      <c r="H15" s="102"/>
      <c r="I15" s="102"/>
      <c r="J15" s="102"/>
      <c r="K15" s="102"/>
      <c r="L15" s="103"/>
      <c r="M15" s="102"/>
    </row>
    <row r="16" spans="2:20" ht="15.75" customHeight="1" x14ac:dyDescent="0.25">
      <c r="B16" s="32" t="s">
        <v>287</v>
      </c>
      <c r="C16" s="76"/>
      <c r="D16" s="76"/>
      <c r="E16" s="76"/>
      <c r="F16" s="76"/>
      <c r="G16" s="76"/>
      <c r="H16" s="76"/>
      <c r="I16" s="76"/>
      <c r="J16" s="76"/>
      <c r="K16" s="76"/>
      <c r="L16" s="76"/>
      <c r="M16" s="76"/>
    </row>
    <row r="17" spans="1:20" ht="15.75" customHeight="1" x14ac:dyDescent="0.3">
      <c r="B17" s="110" t="s">
        <v>311</v>
      </c>
      <c r="C17" s="76"/>
      <c r="D17" s="76"/>
      <c r="E17" s="76"/>
      <c r="F17" s="76"/>
      <c r="G17" s="76"/>
      <c r="H17" s="76"/>
      <c r="I17" s="76"/>
    </row>
    <row r="18" spans="1:20" ht="15.75" customHeight="1" x14ac:dyDescent="0.3">
      <c r="B18" s="48"/>
      <c r="C18" s="109"/>
      <c r="D18" s="109"/>
      <c r="E18" s="109"/>
      <c r="H18" s="31"/>
      <c r="I18" s="31"/>
    </row>
    <row r="19" spans="1:20" ht="18" customHeight="1" x14ac:dyDescent="0.25">
      <c r="B19" s="469" t="s">
        <v>318</v>
      </c>
      <c r="C19" s="469"/>
      <c r="D19" s="469"/>
      <c r="E19" s="469"/>
      <c r="F19" s="469"/>
      <c r="G19" s="469"/>
      <c r="H19" s="469"/>
      <c r="I19" s="469"/>
      <c r="J19" s="469"/>
      <c r="K19" s="469"/>
      <c r="L19" s="469"/>
      <c r="M19" s="469"/>
      <c r="N19" s="469"/>
      <c r="O19" s="469"/>
      <c r="P19" s="469"/>
      <c r="Q19" s="469"/>
      <c r="R19" s="469"/>
    </row>
    <row r="20" spans="1:20" x14ac:dyDescent="0.25">
      <c r="B20" s="36"/>
      <c r="C20" s="36"/>
      <c r="D20" s="36"/>
      <c r="E20" s="36"/>
      <c r="F20" s="36"/>
      <c r="G20" s="36"/>
      <c r="H20" s="36"/>
      <c r="I20" s="36"/>
      <c r="J20" s="36"/>
      <c r="K20" s="36"/>
      <c r="L20" s="36"/>
      <c r="M20" s="36"/>
      <c r="N20" s="36"/>
      <c r="O20" s="36"/>
      <c r="P20" s="36"/>
      <c r="Q20" s="36"/>
      <c r="R20" s="36"/>
    </row>
    <row r="21" spans="1:20" ht="15.75" customHeight="1" x14ac:dyDescent="0.3">
      <c r="B21" s="104"/>
      <c r="C21" s="106"/>
      <c r="D21" s="106"/>
      <c r="E21" s="106"/>
      <c r="F21" s="36"/>
      <c r="G21" s="36"/>
      <c r="H21" s="36"/>
      <c r="I21" s="36"/>
      <c r="J21" s="36"/>
      <c r="K21" s="36"/>
      <c r="L21" s="36"/>
      <c r="M21" s="36"/>
      <c r="N21" s="36"/>
      <c r="O21" s="36"/>
      <c r="P21" s="36"/>
      <c r="Q21" s="36"/>
      <c r="R21" s="36"/>
    </row>
    <row r="22" spans="1:20" ht="15.75" customHeight="1" x14ac:dyDescent="0.3">
      <c r="B22" s="104"/>
      <c r="C22" s="106"/>
      <c r="D22" s="106"/>
      <c r="E22" s="106"/>
      <c r="F22" s="107"/>
      <c r="G22" s="107"/>
      <c r="H22" s="36"/>
      <c r="I22" s="36"/>
      <c r="J22" s="107"/>
      <c r="K22" s="107"/>
      <c r="L22" s="107"/>
      <c r="M22" s="107"/>
      <c r="N22" s="107"/>
      <c r="O22" s="107"/>
      <c r="P22" s="36"/>
      <c r="Q22" s="36"/>
      <c r="R22" s="36"/>
    </row>
    <row r="23" spans="1:20" ht="15.75" customHeight="1" x14ac:dyDescent="0.3">
      <c r="A23" s="117"/>
      <c r="B23" s="104"/>
      <c r="C23" s="106"/>
      <c r="D23" s="106"/>
      <c r="E23" s="106"/>
      <c r="F23" s="107"/>
      <c r="G23" s="107"/>
      <c r="H23" s="36"/>
      <c r="I23" s="36"/>
      <c r="J23" s="107"/>
      <c r="K23" s="107"/>
      <c r="L23" s="107"/>
      <c r="M23" s="107"/>
      <c r="N23" s="107"/>
      <c r="O23" s="107"/>
      <c r="P23" s="107"/>
      <c r="Q23" s="107"/>
      <c r="R23" s="36"/>
    </row>
    <row r="24" spans="1:20" x14ac:dyDescent="0.25">
      <c r="A24" s="117"/>
      <c r="B24" s="119"/>
      <c r="C24" s="99"/>
      <c r="D24" s="99"/>
      <c r="E24" s="99"/>
      <c r="F24" s="100"/>
      <c r="G24" s="100"/>
      <c r="H24" s="101"/>
      <c r="I24" s="101"/>
      <c r="J24" s="100"/>
      <c r="K24" s="100"/>
      <c r="L24" s="100"/>
      <c r="M24" s="100"/>
      <c r="N24" s="100"/>
      <c r="O24" s="100"/>
      <c r="P24" s="100"/>
      <c r="Q24" s="100"/>
      <c r="R24" s="100"/>
      <c r="S24" s="17"/>
    </row>
    <row r="25" spans="1:20" x14ac:dyDescent="0.25">
      <c r="A25" s="98"/>
      <c r="B25" s="51"/>
      <c r="C25" s="51"/>
      <c r="D25" s="51"/>
      <c r="E25" s="51"/>
      <c r="F25" s="111"/>
      <c r="G25" s="51"/>
      <c r="H25" s="51"/>
      <c r="I25" s="51"/>
      <c r="J25" s="51"/>
      <c r="K25" s="51"/>
      <c r="L25" s="51"/>
      <c r="M25" s="51"/>
      <c r="N25" s="51"/>
      <c r="O25" s="51"/>
      <c r="P25" s="51"/>
      <c r="Q25" s="51"/>
      <c r="R25" s="51"/>
      <c r="S25" s="51"/>
    </row>
    <row r="26" spans="1:20" x14ac:dyDescent="0.25">
      <c r="A26" s="98"/>
      <c r="B26" s="51"/>
      <c r="C26" s="113">
        <f>C8</f>
        <v>2007</v>
      </c>
      <c r="D26" s="113">
        <f t="shared" ref="D26:N26" si="0">D8</f>
        <v>2008</v>
      </c>
      <c r="E26" s="113">
        <f t="shared" si="0"/>
        <v>2009</v>
      </c>
      <c r="F26" s="113">
        <f t="shared" si="0"/>
        <v>2010</v>
      </c>
      <c r="G26" s="113">
        <f t="shared" si="0"/>
        <v>2011</v>
      </c>
      <c r="H26" s="113">
        <f t="shared" si="0"/>
        <v>2012</v>
      </c>
      <c r="I26" s="113">
        <f t="shared" si="0"/>
        <v>2013</v>
      </c>
      <c r="J26" s="113">
        <f t="shared" si="0"/>
        <v>2014</v>
      </c>
      <c r="K26" s="113">
        <f t="shared" si="0"/>
        <v>2015</v>
      </c>
      <c r="L26" s="113">
        <f t="shared" si="0"/>
        <v>2016</v>
      </c>
      <c r="M26" s="113">
        <f t="shared" si="0"/>
        <v>2017</v>
      </c>
      <c r="N26" s="113">
        <f t="shared" si="0"/>
        <v>2018</v>
      </c>
      <c r="O26" s="113">
        <f t="shared" ref="O26:T26" si="1">O8</f>
        <v>2019</v>
      </c>
      <c r="P26" s="113">
        <f t="shared" si="1"/>
        <v>2020</v>
      </c>
      <c r="Q26" s="113">
        <f t="shared" si="1"/>
        <v>2021</v>
      </c>
      <c r="R26" s="113">
        <f t="shared" si="1"/>
        <v>2022</v>
      </c>
      <c r="S26" s="113">
        <f t="shared" si="1"/>
        <v>2023</v>
      </c>
      <c r="T26" s="113">
        <f t="shared" si="1"/>
        <v>2024</v>
      </c>
    </row>
    <row r="27" spans="1:20" ht="16.5" customHeight="1" x14ac:dyDescent="0.25">
      <c r="A27" s="98"/>
      <c r="B27" s="120" t="s">
        <v>174</v>
      </c>
      <c r="C27" s="112">
        <f>C13</f>
        <v>198223</v>
      </c>
      <c r="D27" s="112">
        <f t="shared" ref="D27:N27" si="2">D13</f>
        <v>244945</v>
      </c>
      <c r="E27" s="112">
        <f t="shared" si="2"/>
        <v>350601</v>
      </c>
      <c r="F27" s="112">
        <f t="shared" si="2"/>
        <v>381577</v>
      </c>
      <c r="G27" s="112">
        <f t="shared" si="2"/>
        <v>494347</v>
      </c>
      <c r="H27" s="112">
        <f t="shared" si="2"/>
        <v>552916</v>
      </c>
      <c r="I27" s="112">
        <f t="shared" si="2"/>
        <v>640894</v>
      </c>
      <c r="J27" s="112">
        <f t="shared" si="2"/>
        <v>616562</v>
      </c>
      <c r="K27" s="112">
        <f t="shared" si="2"/>
        <v>698072</v>
      </c>
      <c r="L27" s="112">
        <f t="shared" si="2"/>
        <v>752836</v>
      </c>
      <c r="M27" s="112">
        <f t="shared" si="2"/>
        <v>981218</v>
      </c>
      <c r="N27" s="112">
        <f t="shared" si="2"/>
        <v>516211</v>
      </c>
      <c r="O27" s="112">
        <f t="shared" ref="O27:T27" si="3">O13</f>
        <v>460928</v>
      </c>
      <c r="P27" s="112">
        <f t="shared" si="3"/>
        <v>305611</v>
      </c>
      <c r="Q27" s="112">
        <f t="shared" si="3"/>
        <v>359483</v>
      </c>
      <c r="R27" s="112">
        <f t="shared" si="3"/>
        <v>523348</v>
      </c>
      <c r="S27" s="112">
        <f t="shared" si="3"/>
        <v>432807</v>
      </c>
      <c r="T27" s="112">
        <f t="shared" si="3"/>
        <v>402738</v>
      </c>
    </row>
    <row r="28" spans="1:20" ht="16.5" customHeight="1" x14ac:dyDescent="0.25">
      <c r="A28" s="98"/>
      <c r="B28" s="120" t="s">
        <v>175</v>
      </c>
      <c r="C28" s="121">
        <f>C13/C14</f>
        <v>3.9764907933655114E-3</v>
      </c>
      <c r="D28" s="121">
        <f t="shared" ref="D28:N28" si="4">D13/D14</f>
        <v>4.0063339150473365E-3</v>
      </c>
      <c r="E28" s="121">
        <f t="shared" si="4"/>
        <v>5.8341148878382964E-3</v>
      </c>
      <c r="F28" s="121">
        <f t="shared" si="4"/>
        <v>5.5989663825924806E-3</v>
      </c>
      <c r="G28" s="121">
        <f t="shared" si="4"/>
        <v>6.2586147471405543E-3</v>
      </c>
      <c r="H28" s="121">
        <f t="shared" si="4"/>
        <v>6.3021108736385483E-3</v>
      </c>
      <c r="I28" s="121">
        <f t="shared" si="4"/>
        <v>6.6365514834343282E-3</v>
      </c>
      <c r="J28" s="121">
        <f t="shared" si="4"/>
        <v>6.0024848859437626E-3</v>
      </c>
      <c r="K28" s="121">
        <f t="shared" si="4"/>
        <v>7.181104631512723E-3</v>
      </c>
      <c r="L28" s="121">
        <f t="shared" si="4"/>
        <v>7.7078422715473006E-3</v>
      </c>
      <c r="M28" s="121">
        <f t="shared" si="4"/>
        <v>9.3925683250384723E-3</v>
      </c>
      <c r="N28" s="121">
        <f t="shared" si="4"/>
        <v>4.8029027746183742E-3</v>
      </c>
      <c r="O28" s="121">
        <f t="shared" ref="O28:T28" si="5">O13/O14</f>
        <v>4.2838834925108156E-3</v>
      </c>
      <c r="P28" s="121">
        <f t="shared" si="5"/>
        <v>3.1879152153142768E-3</v>
      </c>
      <c r="Q28" s="121">
        <f t="shared" si="5"/>
        <v>3.35404092033861E-3</v>
      </c>
      <c r="R28" s="121">
        <f t="shared" si="5"/>
        <v>4.5064491119635028E-3</v>
      </c>
      <c r="S28" s="121">
        <f t="shared" si="5"/>
        <v>3.5725754361494726E-3</v>
      </c>
      <c r="T28" s="121">
        <f t="shared" si="5"/>
        <v>3.2302749344651732E-3</v>
      </c>
    </row>
    <row r="29" spans="1:20" x14ac:dyDescent="0.25">
      <c r="A29" s="98"/>
      <c r="B29" s="17"/>
      <c r="C29" s="17"/>
      <c r="D29" s="17"/>
      <c r="E29" s="17"/>
      <c r="F29" s="114"/>
      <c r="G29" s="17"/>
      <c r="H29" s="17"/>
      <c r="I29" s="17"/>
      <c r="J29" s="17"/>
      <c r="K29" s="17"/>
      <c r="L29" s="17"/>
      <c r="M29" s="17"/>
      <c r="N29" s="17"/>
      <c r="O29" s="17"/>
      <c r="P29" s="17"/>
      <c r="Q29" s="17"/>
      <c r="R29" s="17"/>
      <c r="S29" s="17"/>
    </row>
    <row r="30" spans="1:20" ht="15.75" customHeight="1" x14ac:dyDescent="0.3">
      <c r="A30" s="98"/>
      <c r="B30" s="115"/>
      <c r="C30" s="116"/>
      <c r="D30" s="116"/>
      <c r="E30" s="116"/>
      <c r="F30" s="117"/>
      <c r="G30" s="117"/>
      <c r="H30" s="17"/>
      <c r="I30" s="17"/>
      <c r="J30" s="117"/>
      <c r="K30" s="117"/>
      <c r="L30" s="117"/>
      <c r="M30" s="117"/>
      <c r="N30" s="117"/>
      <c r="O30" s="117"/>
      <c r="P30" s="117"/>
      <c r="Q30" s="117"/>
      <c r="R30" s="117"/>
      <c r="S30" s="117"/>
    </row>
    <row r="31" spans="1:20" ht="15.75" customHeight="1" x14ac:dyDescent="0.3">
      <c r="A31" s="117"/>
      <c r="B31" s="115"/>
      <c r="C31" s="116"/>
      <c r="D31" s="116"/>
      <c r="E31" s="116"/>
      <c r="F31" s="117"/>
      <c r="G31" s="117"/>
      <c r="H31" s="17"/>
      <c r="I31" s="17"/>
      <c r="J31" s="117"/>
      <c r="K31" s="117"/>
      <c r="L31" s="117"/>
      <c r="M31" s="117"/>
      <c r="N31" s="117"/>
      <c r="O31" s="117"/>
      <c r="P31" s="117"/>
      <c r="Q31" s="117"/>
    </row>
    <row r="32" spans="1:20" ht="15.75" customHeight="1" x14ac:dyDescent="0.3">
      <c r="A32" s="117"/>
      <c r="B32" s="115"/>
      <c r="C32" s="116"/>
      <c r="D32" s="116"/>
      <c r="E32" s="116"/>
      <c r="F32" s="117"/>
      <c r="G32" s="117"/>
      <c r="H32" s="17"/>
      <c r="I32" s="17"/>
      <c r="J32" s="117"/>
      <c r="K32" s="117"/>
      <c r="L32" s="117"/>
      <c r="M32" s="117"/>
      <c r="N32" s="117"/>
      <c r="O32" s="117"/>
      <c r="P32" s="117"/>
      <c r="Q32" s="117"/>
    </row>
    <row r="33" spans="1:17" ht="15.75" customHeight="1" x14ac:dyDescent="0.3">
      <c r="A33" s="117"/>
      <c r="B33" s="115"/>
      <c r="C33" s="116"/>
      <c r="D33" s="116"/>
      <c r="E33" s="116"/>
      <c r="F33" s="117"/>
      <c r="G33" s="117"/>
      <c r="H33" s="17"/>
      <c r="I33" s="17"/>
      <c r="J33" s="117"/>
      <c r="K33" s="117"/>
      <c r="L33" s="117"/>
      <c r="M33" s="117"/>
      <c r="N33" s="117"/>
      <c r="O33" s="117"/>
      <c r="P33" s="117"/>
      <c r="Q33" s="117"/>
    </row>
    <row r="34" spans="1:17" ht="15.75" customHeight="1" x14ac:dyDescent="0.3">
      <c r="A34" s="117"/>
      <c r="B34" s="115"/>
      <c r="C34" s="116"/>
      <c r="D34" s="116"/>
      <c r="E34" s="116"/>
      <c r="F34" s="117"/>
      <c r="G34" s="117"/>
      <c r="H34" s="17"/>
      <c r="I34" s="17"/>
      <c r="J34" s="117"/>
      <c r="K34" s="117"/>
      <c r="L34" s="117"/>
      <c r="M34" s="117"/>
      <c r="N34" s="117"/>
      <c r="O34" s="117"/>
      <c r="P34" s="117"/>
      <c r="Q34" s="117"/>
    </row>
    <row r="35" spans="1:17" ht="15.75" customHeight="1" x14ac:dyDescent="0.3">
      <c r="B35" s="48"/>
      <c r="C35" s="109"/>
      <c r="D35" s="109"/>
      <c r="E35" s="109"/>
      <c r="H35" s="31"/>
      <c r="I35" s="31"/>
    </row>
    <row r="36" spans="1:17" ht="15.75" customHeight="1" x14ac:dyDescent="0.3">
      <c r="B36" s="48"/>
      <c r="C36" s="109"/>
      <c r="D36" s="109"/>
      <c r="E36" s="109"/>
      <c r="H36" s="31"/>
      <c r="I36" s="31"/>
    </row>
    <row r="37" spans="1:17" ht="15.75" customHeight="1" x14ac:dyDescent="0.3">
      <c r="B37" s="48"/>
      <c r="C37" s="109"/>
      <c r="D37" s="109"/>
      <c r="E37" s="109"/>
      <c r="H37" s="31"/>
      <c r="I37" s="31"/>
    </row>
    <row r="38" spans="1:17" ht="15.75" customHeight="1" x14ac:dyDescent="0.3">
      <c r="B38" s="48"/>
      <c r="C38" s="109"/>
      <c r="D38" s="109"/>
      <c r="E38" s="109"/>
      <c r="H38" s="31"/>
      <c r="I38" s="31"/>
    </row>
    <row r="39" spans="1:17" ht="15.75" customHeight="1" x14ac:dyDescent="0.3">
      <c r="B39" s="48"/>
      <c r="C39" s="109"/>
      <c r="D39" s="109"/>
      <c r="E39" s="109"/>
      <c r="H39" s="31"/>
      <c r="I39" s="31"/>
    </row>
    <row r="40" spans="1:17" ht="15.75" customHeight="1" x14ac:dyDescent="0.3">
      <c r="B40" s="48"/>
      <c r="C40" s="109"/>
      <c r="D40" s="109"/>
      <c r="E40" s="109"/>
      <c r="H40" s="31"/>
      <c r="I40" s="31"/>
    </row>
    <row r="41" spans="1:17" ht="15.75" customHeight="1" x14ac:dyDescent="0.3">
      <c r="B41" s="48"/>
      <c r="C41" s="109"/>
      <c r="D41" s="109"/>
      <c r="E41" s="109"/>
      <c r="H41" s="31"/>
      <c r="I41" s="31"/>
    </row>
    <row r="42" spans="1:17" ht="15.75" customHeight="1" x14ac:dyDescent="0.3">
      <c r="B42" s="48"/>
      <c r="C42" s="109"/>
      <c r="D42" s="109"/>
      <c r="E42" s="109"/>
      <c r="H42" s="31"/>
      <c r="I42" s="31"/>
    </row>
    <row r="43" spans="1:17" ht="15.75" customHeight="1" x14ac:dyDescent="0.3">
      <c r="B43" s="48"/>
      <c r="C43" s="109"/>
      <c r="D43" s="109"/>
      <c r="E43" s="109"/>
      <c r="H43" s="31"/>
      <c r="I43" s="31"/>
    </row>
    <row r="44" spans="1:17" ht="15.75" customHeight="1" x14ac:dyDescent="0.3">
      <c r="B44" s="48"/>
      <c r="C44" s="109"/>
      <c r="D44" s="109"/>
      <c r="E44" s="109"/>
      <c r="H44" s="31"/>
      <c r="I44" s="31"/>
    </row>
    <row r="45" spans="1:17" ht="15.75" customHeight="1" x14ac:dyDescent="0.3">
      <c r="B45" s="48"/>
      <c r="C45" s="109"/>
      <c r="D45" s="109"/>
      <c r="E45" s="109"/>
      <c r="H45" s="31"/>
      <c r="I45" s="31"/>
    </row>
    <row r="46" spans="1:17" ht="15.75" customHeight="1" x14ac:dyDescent="0.3">
      <c r="B46" s="48"/>
      <c r="C46" s="109"/>
      <c r="D46" s="109"/>
      <c r="E46" s="109"/>
      <c r="H46" s="31"/>
      <c r="I46" s="31"/>
    </row>
    <row r="47" spans="1:17" ht="15.75" customHeight="1" x14ac:dyDescent="0.3">
      <c r="B47" s="48"/>
      <c r="C47" s="109"/>
      <c r="D47" s="109"/>
      <c r="E47" s="109"/>
      <c r="H47" s="31"/>
      <c r="I47" s="31"/>
    </row>
    <row r="50" spans="1:20" ht="18" customHeight="1" x14ac:dyDescent="0.25">
      <c r="B50" s="469" t="s">
        <v>383</v>
      </c>
      <c r="C50" s="469"/>
      <c r="D50" s="469"/>
      <c r="E50" s="469"/>
      <c r="F50" s="469"/>
      <c r="G50" s="469"/>
      <c r="H50" s="469"/>
      <c r="I50" s="469"/>
      <c r="J50" s="469"/>
      <c r="K50" s="469"/>
      <c r="L50" s="469"/>
      <c r="M50" s="469"/>
      <c r="N50" s="469"/>
      <c r="O50" s="469"/>
      <c r="P50" s="469"/>
      <c r="Q50" s="469"/>
      <c r="R50" s="469"/>
    </row>
    <row r="51" spans="1:20" x14ac:dyDescent="0.25">
      <c r="B51" s="51"/>
      <c r="C51" s="51"/>
      <c r="D51" s="51"/>
      <c r="E51" s="51"/>
      <c r="F51" s="51"/>
      <c r="G51" s="51"/>
      <c r="H51" s="51"/>
      <c r="I51" s="51"/>
      <c r="J51" s="51"/>
      <c r="K51" s="51"/>
      <c r="L51" s="51"/>
      <c r="M51" s="51"/>
      <c r="N51" s="51"/>
      <c r="O51" s="51"/>
      <c r="P51" s="51"/>
      <c r="Q51" s="51"/>
      <c r="R51" s="51"/>
      <c r="S51" s="51"/>
    </row>
    <row r="52" spans="1:20" x14ac:dyDescent="0.25">
      <c r="A52" s="17"/>
      <c r="B52" s="51"/>
      <c r="C52" s="51"/>
      <c r="D52" s="51"/>
      <c r="E52" s="51"/>
      <c r="F52" s="51"/>
      <c r="G52" s="51"/>
      <c r="H52" s="51"/>
      <c r="I52" s="51"/>
      <c r="J52" s="51"/>
      <c r="K52" s="51"/>
      <c r="L52" s="51"/>
      <c r="M52" s="51"/>
      <c r="N52" s="51"/>
      <c r="O52" s="51"/>
      <c r="P52" s="51"/>
      <c r="Q52" s="51"/>
      <c r="R52" s="51"/>
      <c r="S52" s="51"/>
    </row>
    <row r="53" spans="1:20" x14ac:dyDescent="0.25">
      <c r="A53" s="17"/>
      <c r="B53" s="51"/>
      <c r="C53" s="80">
        <f t="shared" ref="B53:O54" si="6">C8</f>
        <v>2007</v>
      </c>
      <c r="D53" s="80">
        <f t="shared" si="6"/>
        <v>2008</v>
      </c>
      <c r="E53" s="80">
        <f t="shared" si="6"/>
        <v>2009</v>
      </c>
      <c r="F53" s="80">
        <f t="shared" si="6"/>
        <v>2010</v>
      </c>
      <c r="G53" s="80">
        <f t="shared" si="6"/>
        <v>2011</v>
      </c>
      <c r="H53" s="80">
        <f t="shared" si="6"/>
        <v>2012</v>
      </c>
      <c r="I53" s="80">
        <f t="shared" si="6"/>
        <v>2013</v>
      </c>
      <c r="J53" s="80">
        <f t="shared" si="6"/>
        <v>2014</v>
      </c>
      <c r="K53" s="80">
        <f t="shared" si="6"/>
        <v>2015</v>
      </c>
      <c r="L53" s="80">
        <f t="shared" si="6"/>
        <v>2016</v>
      </c>
      <c r="M53" s="80">
        <f t="shared" si="6"/>
        <v>2017</v>
      </c>
      <c r="N53" s="80">
        <f t="shared" si="6"/>
        <v>2018</v>
      </c>
      <c r="O53" s="80">
        <f t="shared" si="6"/>
        <v>2019</v>
      </c>
      <c r="P53" s="80">
        <f t="shared" ref="P53:T53" si="7">P8</f>
        <v>2020</v>
      </c>
      <c r="Q53" s="80">
        <f t="shared" si="7"/>
        <v>2021</v>
      </c>
      <c r="R53" s="80">
        <f t="shared" si="7"/>
        <v>2022</v>
      </c>
      <c r="S53" s="80">
        <f t="shared" si="7"/>
        <v>2023</v>
      </c>
      <c r="T53" s="80">
        <f t="shared" si="7"/>
        <v>2024</v>
      </c>
    </row>
    <row r="54" spans="1:20" x14ac:dyDescent="0.25">
      <c r="A54" s="17"/>
      <c r="B54" s="81" t="str">
        <f t="shared" si="6"/>
        <v xml:space="preserve"> Formación bruta de capital fijo Público</v>
      </c>
      <c r="C54" s="81">
        <f>C9</f>
        <v>110533</v>
      </c>
      <c r="D54" s="81">
        <f t="shared" ref="D54:O54" si="8">D9</f>
        <v>146097</v>
      </c>
      <c r="E54" s="81">
        <f t="shared" si="8"/>
        <v>212745</v>
      </c>
      <c r="F54" s="81">
        <f t="shared" si="8"/>
        <v>197154</v>
      </c>
      <c r="G54" s="81">
        <f t="shared" si="8"/>
        <v>280100</v>
      </c>
      <c r="H54" s="81">
        <f t="shared" si="8"/>
        <v>345797</v>
      </c>
      <c r="I54" s="81">
        <f t="shared" si="8"/>
        <v>439503</v>
      </c>
      <c r="J54" s="81">
        <f t="shared" si="8"/>
        <v>399191</v>
      </c>
      <c r="K54" s="81">
        <f t="shared" si="8"/>
        <v>421686</v>
      </c>
      <c r="L54" s="81">
        <f t="shared" si="8"/>
        <v>557157</v>
      </c>
      <c r="M54" s="81">
        <f t="shared" si="8"/>
        <v>780119</v>
      </c>
      <c r="N54" s="81">
        <f t="shared" si="8"/>
        <v>286512</v>
      </c>
      <c r="O54" s="81">
        <f t="shared" si="8"/>
        <v>133874</v>
      </c>
      <c r="P54" s="81">
        <f t="shared" ref="P54:T54" si="9">P9</f>
        <v>69774</v>
      </c>
      <c r="Q54" s="81">
        <f t="shared" si="9"/>
        <v>86388</v>
      </c>
      <c r="R54" s="81">
        <f t="shared" si="9"/>
        <v>142198</v>
      </c>
      <c r="S54" s="81">
        <f t="shared" si="9"/>
        <v>82305</v>
      </c>
      <c r="T54" s="81">
        <f t="shared" si="9"/>
        <v>51410</v>
      </c>
    </row>
    <row r="55" spans="1:20" x14ac:dyDescent="0.25">
      <c r="A55" s="17"/>
      <c r="B55" s="81" t="str">
        <f>B10</f>
        <v xml:space="preserve"> Formación bruta de capital fijo privado</v>
      </c>
      <c r="C55" s="81">
        <f>C11</f>
        <v>39384</v>
      </c>
      <c r="D55" s="81">
        <f t="shared" ref="D55:O55" si="10">D11</f>
        <v>31781</v>
      </c>
      <c r="E55" s="81">
        <f t="shared" si="10"/>
        <v>99867</v>
      </c>
      <c r="F55" s="81">
        <f t="shared" si="10"/>
        <v>105807</v>
      </c>
      <c r="G55" s="81">
        <f t="shared" si="10"/>
        <v>109271</v>
      </c>
      <c r="H55" s="81">
        <f t="shared" si="10"/>
        <v>82029</v>
      </c>
      <c r="I55" s="81">
        <f t="shared" si="10"/>
        <v>133143</v>
      </c>
      <c r="J55" s="81">
        <f t="shared" si="10"/>
        <v>129730</v>
      </c>
      <c r="K55" s="81">
        <f t="shared" si="10"/>
        <v>184993</v>
      </c>
      <c r="L55" s="81">
        <f t="shared" si="10"/>
        <v>109729</v>
      </c>
      <c r="M55" s="81">
        <f t="shared" si="10"/>
        <v>95408</v>
      </c>
      <c r="N55" s="81">
        <f t="shared" si="10"/>
        <v>112100</v>
      </c>
      <c r="O55" s="81">
        <f t="shared" si="10"/>
        <v>209896</v>
      </c>
      <c r="P55" s="81">
        <f t="shared" ref="P55:T55" si="11">P11</f>
        <v>130833</v>
      </c>
      <c r="Q55" s="81">
        <f t="shared" si="11"/>
        <v>137957</v>
      </c>
      <c r="R55" s="81">
        <f t="shared" si="11"/>
        <v>227287</v>
      </c>
      <c r="S55" s="81">
        <f t="shared" si="11"/>
        <v>198258</v>
      </c>
      <c r="T55" s="81">
        <f t="shared" si="11"/>
        <v>202208</v>
      </c>
    </row>
    <row r="56" spans="1:20" x14ac:dyDescent="0.25">
      <c r="A56" s="17"/>
      <c r="B56" s="81" t="str">
        <f>B13</f>
        <v xml:space="preserve"> Formación bruta de capital fijo total*</v>
      </c>
      <c r="C56" s="81">
        <f>C55+C54</f>
        <v>149917</v>
      </c>
      <c r="D56" s="81">
        <f t="shared" ref="D56:O56" si="12">D55+D54</f>
        <v>177878</v>
      </c>
      <c r="E56" s="81">
        <f t="shared" si="12"/>
        <v>312612</v>
      </c>
      <c r="F56" s="81">
        <f t="shared" si="12"/>
        <v>302961</v>
      </c>
      <c r="G56" s="81">
        <f t="shared" si="12"/>
        <v>389371</v>
      </c>
      <c r="H56" s="81">
        <f t="shared" si="12"/>
        <v>427826</v>
      </c>
      <c r="I56" s="81">
        <f t="shared" si="12"/>
        <v>572646</v>
      </c>
      <c r="J56" s="81">
        <f t="shared" si="12"/>
        <v>528921</v>
      </c>
      <c r="K56" s="81">
        <f t="shared" si="12"/>
        <v>606679</v>
      </c>
      <c r="L56" s="81">
        <f t="shared" si="12"/>
        <v>666886</v>
      </c>
      <c r="M56" s="81">
        <f t="shared" si="12"/>
        <v>875527</v>
      </c>
      <c r="N56" s="81">
        <f t="shared" si="12"/>
        <v>398612</v>
      </c>
      <c r="O56" s="81">
        <f t="shared" si="12"/>
        <v>343770</v>
      </c>
      <c r="P56" s="81">
        <f t="shared" ref="P56:T56" si="13">P55+P54</f>
        <v>200607</v>
      </c>
      <c r="Q56" s="81">
        <f t="shared" si="13"/>
        <v>224345</v>
      </c>
      <c r="R56" s="81">
        <f t="shared" si="13"/>
        <v>369485</v>
      </c>
      <c r="S56" s="81">
        <f t="shared" si="13"/>
        <v>280563</v>
      </c>
      <c r="T56" s="81">
        <f t="shared" si="13"/>
        <v>253618</v>
      </c>
    </row>
    <row r="57" spans="1:20" x14ac:dyDescent="0.25">
      <c r="A57" s="17"/>
      <c r="B57" s="81"/>
      <c r="C57" s="81"/>
      <c r="D57" s="81"/>
      <c r="E57" s="81"/>
      <c r="F57" s="81"/>
      <c r="G57" s="81"/>
      <c r="H57" s="81"/>
      <c r="I57" s="81"/>
      <c r="J57" s="81"/>
      <c r="K57" s="81"/>
      <c r="L57" s="81"/>
      <c r="M57" s="81"/>
      <c r="N57" s="81"/>
      <c r="O57" s="81"/>
      <c r="P57" s="81"/>
      <c r="Q57" s="81"/>
      <c r="R57" s="81"/>
      <c r="S57" s="51"/>
    </row>
    <row r="58" spans="1:20" x14ac:dyDescent="0.25">
      <c r="A58" s="17"/>
      <c r="B58" s="17"/>
      <c r="C58" s="17"/>
      <c r="D58" s="17"/>
      <c r="E58" s="17"/>
      <c r="F58" s="17"/>
      <c r="G58" s="17"/>
      <c r="H58" s="17"/>
      <c r="I58" s="17"/>
      <c r="J58" s="17"/>
      <c r="K58" s="17"/>
      <c r="L58" s="17"/>
      <c r="M58" s="17"/>
      <c r="N58" s="17"/>
      <c r="O58" s="17"/>
      <c r="P58" s="17"/>
      <c r="Q58" s="17"/>
      <c r="R58" s="17"/>
      <c r="S58" s="17"/>
    </row>
    <row r="59" spans="1:20" x14ac:dyDescent="0.25">
      <c r="A59" s="17"/>
      <c r="B59" s="17"/>
      <c r="C59" s="17"/>
      <c r="D59" s="17"/>
      <c r="E59" s="17"/>
      <c r="F59" s="17"/>
      <c r="G59" s="17"/>
      <c r="H59" s="17"/>
      <c r="I59" s="17"/>
      <c r="J59" s="17"/>
      <c r="K59" s="17"/>
      <c r="L59" s="17"/>
      <c r="M59" s="17"/>
      <c r="N59" s="17"/>
      <c r="O59" s="17"/>
      <c r="P59" s="17"/>
      <c r="Q59" s="17"/>
      <c r="R59" s="17"/>
      <c r="S59" s="17"/>
    </row>
    <row r="60" spans="1:20" x14ac:dyDescent="0.25">
      <c r="A60" s="17"/>
      <c r="B60" s="17"/>
      <c r="C60" s="17"/>
      <c r="D60" s="17"/>
      <c r="E60" s="17"/>
      <c r="F60" s="17"/>
      <c r="G60" s="17"/>
      <c r="H60" s="17"/>
      <c r="I60" s="17"/>
      <c r="J60" s="17"/>
      <c r="K60" s="17"/>
      <c r="L60" s="17"/>
      <c r="M60" s="17"/>
      <c r="N60" s="17"/>
      <c r="O60" s="17"/>
      <c r="P60" s="17"/>
      <c r="Q60" s="17"/>
      <c r="R60" s="17"/>
      <c r="S60" s="17"/>
    </row>
    <row r="61" spans="1:20" x14ac:dyDescent="0.25">
      <c r="A61" s="17"/>
      <c r="B61" s="17"/>
      <c r="C61" s="17"/>
      <c r="D61" s="17"/>
      <c r="E61" s="17"/>
      <c r="F61" s="17"/>
      <c r="G61" s="17"/>
      <c r="H61" s="17"/>
      <c r="I61" s="17"/>
      <c r="J61" s="17"/>
      <c r="K61" s="17"/>
      <c r="L61" s="17"/>
      <c r="M61" s="17"/>
      <c r="N61" s="17"/>
      <c r="O61" s="17"/>
      <c r="P61" s="17"/>
      <c r="Q61" s="17"/>
      <c r="R61" s="17"/>
      <c r="S61" s="17"/>
    </row>
    <row r="62" spans="1:20" x14ac:dyDescent="0.25">
      <c r="A62" s="17"/>
      <c r="B62" s="17"/>
      <c r="C62" s="17"/>
      <c r="D62" s="17"/>
      <c r="E62" s="17"/>
      <c r="F62" s="17"/>
      <c r="G62" s="17"/>
      <c r="H62" s="17"/>
      <c r="I62" s="17"/>
      <c r="J62" s="17"/>
      <c r="K62" s="17"/>
      <c r="L62" s="17"/>
      <c r="M62" s="17"/>
      <c r="N62" s="17"/>
      <c r="O62" s="17"/>
      <c r="P62" s="17"/>
      <c r="Q62" s="17"/>
      <c r="R62" s="17"/>
      <c r="S62" s="17"/>
    </row>
    <row r="63" spans="1:20" x14ac:dyDescent="0.25">
      <c r="A63" s="17"/>
      <c r="B63" s="17"/>
      <c r="C63" s="17"/>
      <c r="D63" s="17"/>
      <c r="E63" s="17"/>
      <c r="F63" s="17"/>
      <c r="G63" s="17"/>
      <c r="H63" s="17"/>
      <c r="I63" s="17"/>
      <c r="J63" s="17"/>
      <c r="K63" s="17"/>
      <c r="L63" s="17"/>
      <c r="M63" s="17"/>
      <c r="N63" s="17"/>
      <c r="O63" s="17"/>
      <c r="P63" s="17"/>
      <c r="Q63" s="17"/>
      <c r="R63" s="17"/>
      <c r="S63" s="17"/>
    </row>
    <row r="76" spans="2:2" ht="15.75" customHeight="1" x14ac:dyDescent="0.3">
      <c r="B76" s="93" t="s">
        <v>314</v>
      </c>
    </row>
    <row r="77" spans="2:2" ht="15.75" customHeight="1" x14ac:dyDescent="0.3">
      <c r="B77" s="48" t="s">
        <v>56</v>
      </c>
    </row>
  </sheetData>
  <sheetProtection selectLockedCells="1" selectUnlockedCells="1"/>
  <mergeCells count="6">
    <mergeCell ref="B50:R50"/>
    <mergeCell ref="B3:R3"/>
    <mergeCell ref="B4:R4"/>
    <mergeCell ref="B5:M5"/>
    <mergeCell ref="B7:R7"/>
    <mergeCell ref="B19:R19"/>
  </mergeCells>
  <hyperlinks>
    <hyperlink ref="B6" location="Indice!A1" display="Índice"/>
    <hyperlink ref="S6" location="'2.1_FINANC SECT'!A1" display="Siguiente"/>
    <hyperlink ref="R6" location="'1.2_GNS_ESTRUC'!A1" display="Anterior"/>
  </hyperlinks>
  <pageMargins left="0.25" right="0.25" top="0.75" bottom="0.75" header="0.3" footer="0.3"/>
  <pageSetup paperSize="9" scale="93" orientation="portrait" horizontalDpi="4294967293"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44"/>
  <sheetViews>
    <sheetView showGridLines="0" zoomScale="60" zoomScaleNormal="60" zoomScaleSheetLayoutView="100" workbookViewId="0">
      <pane ySplit="6" topLeftCell="A7" activePane="bottomLeft" state="frozen"/>
      <selection pane="bottomLeft"/>
    </sheetView>
  </sheetViews>
  <sheetFormatPr baseColWidth="10" defaultRowHeight="15" x14ac:dyDescent="0.25"/>
  <cols>
    <col min="1" max="1" width="2" customWidth="1"/>
    <col min="2" max="2" width="52.85546875" customWidth="1"/>
    <col min="3" max="7" width="15.28515625" customWidth="1"/>
    <col min="8" max="8" width="16.140625" customWidth="1"/>
    <col min="9" max="10" width="15.7109375" customWidth="1"/>
    <col min="11" max="12" width="15.28515625" customWidth="1"/>
    <col min="13" max="13" width="16.140625" customWidth="1"/>
    <col min="14" max="14" width="15.28515625" customWidth="1"/>
    <col min="15" max="15" width="15.85546875" customWidth="1"/>
    <col min="16" max="17" width="15.42578125" customWidth="1"/>
    <col min="18" max="18" width="15.28515625" customWidth="1"/>
    <col min="19" max="19" width="15.140625" customWidth="1"/>
    <col min="20" max="20" width="16.140625" customWidth="1"/>
    <col min="21" max="249" width="11.42578125" customWidth="1"/>
    <col min="250" max="250" width="2.7109375" customWidth="1"/>
    <col min="251" max="251" width="5.5703125" customWidth="1"/>
    <col min="252" max="252" width="14.5703125" customWidth="1"/>
    <col min="253" max="253" width="11.85546875" customWidth="1"/>
    <col min="254" max="256" width="15.7109375" customWidth="1"/>
  </cols>
  <sheetData>
    <row r="1" spans="2:29" ht="73.5" customHeight="1" x14ac:dyDescent="0.25"/>
    <row r="2" spans="2:29" ht="21" customHeight="1" x14ac:dyDescent="0.25"/>
    <row r="3" spans="2:29" ht="36" customHeight="1" x14ac:dyDescent="0.25">
      <c r="B3" s="471" t="s">
        <v>85</v>
      </c>
      <c r="C3" s="471"/>
      <c r="D3" s="471"/>
      <c r="E3" s="471"/>
      <c r="F3" s="471"/>
      <c r="G3" s="471"/>
      <c r="H3" s="471"/>
      <c r="I3" s="471"/>
      <c r="J3" s="471"/>
      <c r="K3" s="471"/>
      <c r="L3" s="471"/>
      <c r="M3" s="471"/>
      <c r="N3" s="471"/>
      <c r="O3" s="471"/>
      <c r="P3" s="471"/>
      <c r="Q3" s="471"/>
      <c r="R3" s="471"/>
    </row>
    <row r="4" spans="2:29" ht="37.15" customHeight="1" x14ac:dyDescent="0.25">
      <c r="B4" s="469" t="s">
        <v>319</v>
      </c>
      <c r="C4" s="469"/>
      <c r="D4" s="469"/>
      <c r="E4" s="469"/>
      <c r="F4" s="469"/>
      <c r="G4" s="469"/>
      <c r="H4" s="469"/>
      <c r="I4" s="469"/>
      <c r="J4" s="469"/>
      <c r="K4" s="469"/>
      <c r="L4" s="469"/>
      <c r="M4" s="469"/>
      <c r="N4" s="469"/>
      <c r="O4" s="469"/>
      <c r="P4" s="469"/>
      <c r="Q4" s="469"/>
      <c r="R4" s="469"/>
      <c r="S4" s="60"/>
      <c r="T4" s="60"/>
      <c r="U4" s="60"/>
      <c r="V4" s="60"/>
      <c r="W4" s="60"/>
      <c r="X4" s="60"/>
      <c r="Y4" s="60"/>
      <c r="Z4" s="60"/>
      <c r="AA4" s="60"/>
      <c r="AB4" s="60"/>
      <c r="AC4" s="60"/>
    </row>
    <row r="5" spans="2:29" ht="1.9" customHeight="1" x14ac:dyDescent="0.25">
      <c r="B5" s="468"/>
      <c r="C5" s="468"/>
      <c r="D5" s="468"/>
      <c r="E5" s="468"/>
      <c r="F5" s="468"/>
      <c r="G5" s="468"/>
      <c r="H5" s="468"/>
      <c r="I5" s="468"/>
      <c r="J5" s="468"/>
      <c r="K5" s="468"/>
      <c r="L5" s="468"/>
      <c r="M5" s="468"/>
      <c r="N5" s="60"/>
      <c r="O5" s="60"/>
      <c r="P5" s="60"/>
      <c r="Q5" s="60"/>
      <c r="R5" s="60"/>
      <c r="S5" s="60"/>
      <c r="T5" s="60"/>
      <c r="U5" s="60"/>
      <c r="V5" s="60"/>
      <c r="W5" s="60"/>
      <c r="X5" s="60"/>
      <c r="Y5" s="60"/>
      <c r="Z5" s="60"/>
      <c r="AA5" s="60"/>
      <c r="AB5" s="60"/>
      <c r="AC5" s="60"/>
    </row>
    <row r="6" spans="2:29" ht="21.75" customHeight="1" x14ac:dyDescent="0.25">
      <c r="B6" s="62" t="s">
        <v>38</v>
      </c>
      <c r="C6" s="63"/>
      <c r="D6" s="63"/>
      <c r="E6" s="63"/>
      <c r="F6" s="63"/>
      <c r="G6" s="63"/>
      <c r="H6" s="63"/>
      <c r="I6" s="63"/>
      <c r="J6" s="63"/>
      <c r="K6" s="63"/>
      <c r="L6" s="63"/>
      <c r="M6" s="63"/>
      <c r="N6" s="63"/>
      <c r="O6" s="63"/>
      <c r="R6" s="65" t="s">
        <v>74</v>
      </c>
      <c r="S6" s="65" t="s">
        <v>75</v>
      </c>
    </row>
    <row r="7" spans="2:29" ht="27" customHeight="1" x14ac:dyDescent="0.25">
      <c r="B7" s="470" t="s">
        <v>52</v>
      </c>
      <c r="C7" s="470"/>
      <c r="D7" s="470"/>
      <c r="E7" s="470"/>
      <c r="F7" s="470"/>
      <c r="G7" s="470"/>
      <c r="H7" s="470"/>
      <c r="I7" s="470"/>
      <c r="J7" s="470"/>
      <c r="K7" s="470"/>
      <c r="L7" s="470"/>
      <c r="M7" s="470"/>
      <c r="N7" s="470"/>
      <c r="O7" s="470"/>
      <c r="P7" s="470"/>
      <c r="Q7" s="470"/>
      <c r="R7" s="470"/>
    </row>
    <row r="8" spans="2:29" ht="33" customHeight="1" x14ac:dyDescent="0.25">
      <c r="B8" s="28" t="s">
        <v>40</v>
      </c>
      <c r="C8" s="28">
        <v>2007</v>
      </c>
      <c r="D8" s="28">
        <v>2008</v>
      </c>
      <c r="E8" s="28">
        <v>2009</v>
      </c>
      <c r="F8" s="28">
        <v>2010</v>
      </c>
      <c r="G8" s="28">
        <v>2011</v>
      </c>
      <c r="H8" s="28">
        <v>2012</v>
      </c>
      <c r="I8" s="28">
        <v>2013</v>
      </c>
      <c r="J8" s="28">
        <v>2014</v>
      </c>
      <c r="K8" s="28">
        <v>2015</v>
      </c>
      <c r="L8" s="28">
        <v>2016</v>
      </c>
      <c r="M8" s="28">
        <v>2017</v>
      </c>
      <c r="N8" s="28">
        <v>2018</v>
      </c>
      <c r="O8" s="28">
        <v>2019</v>
      </c>
      <c r="P8" s="28">
        <v>2020</v>
      </c>
      <c r="Q8" s="28">
        <v>2021</v>
      </c>
      <c r="R8" s="28">
        <v>2022</v>
      </c>
      <c r="S8" s="28">
        <v>2023</v>
      </c>
      <c r="T8" s="28">
        <v>2024</v>
      </c>
    </row>
    <row r="9" spans="2:29" ht="33" customHeight="1" x14ac:dyDescent="0.25">
      <c r="B9" s="123" t="s">
        <v>404</v>
      </c>
      <c r="C9" s="46">
        <v>1320103</v>
      </c>
      <c r="D9" s="46">
        <v>1587685</v>
      </c>
      <c r="E9" s="46">
        <v>1842845</v>
      </c>
      <c r="F9" s="46">
        <v>2263057</v>
      </c>
      <c r="G9" s="46">
        <v>2579112</v>
      </c>
      <c r="H9" s="46">
        <v>3203214</v>
      </c>
      <c r="I9" s="46">
        <v>4297570</v>
      </c>
      <c r="J9" s="46">
        <v>4244872</v>
      </c>
      <c r="K9" s="46">
        <v>4469209</v>
      </c>
      <c r="L9" s="46">
        <v>5128790</v>
      </c>
      <c r="M9" s="46">
        <v>5647728</v>
      </c>
      <c r="N9" s="46">
        <v>5764393</v>
      </c>
      <c r="O9" s="46">
        <v>5528106</v>
      </c>
      <c r="P9" s="46">
        <v>4665939</v>
      </c>
      <c r="Q9" s="46">
        <v>4856546</v>
      </c>
      <c r="R9" s="46">
        <v>5018599</v>
      </c>
      <c r="S9" s="46">
        <v>5105614</v>
      </c>
      <c r="T9" s="46">
        <v>4773306</v>
      </c>
    </row>
    <row r="10" spans="2:29" ht="33" customHeight="1" x14ac:dyDescent="0.25">
      <c r="B10" s="122" t="s">
        <v>398</v>
      </c>
      <c r="C10" s="67">
        <v>734138</v>
      </c>
      <c r="D10" s="67">
        <v>879523</v>
      </c>
      <c r="E10" s="67">
        <v>939744</v>
      </c>
      <c r="F10" s="67">
        <v>1132035</v>
      </c>
      <c r="G10" s="67">
        <v>1305618</v>
      </c>
      <c r="H10" s="67">
        <v>1711467</v>
      </c>
      <c r="I10" s="67">
        <v>2189193</v>
      </c>
      <c r="J10" s="67">
        <v>2435538</v>
      </c>
      <c r="K10" s="67">
        <v>2509802</v>
      </c>
      <c r="L10" s="67">
        <v>2513656</v>
      </c>
      <c r="M10" s="67">
        <v>2918677</v>
      </c>
      <c r="N10" s="67">
        <v>3010715</v>
      </c>
      <c r="O10" s="67">
        <v>2770230</v>
      </c>
      <c r="P10" s="67">
        <v>2566131</v>
      </c>
      <c r="Q10" s="67">
        <v>2937327</v>
      </c>
      <c r="R10" s="67">
        <v>2936088</v>
      </c>
      <c r="S10" s="67">
        <v>3038616</v>
      </c>
      <c r="T10" s="67">
        <v>2640027</v>
      </c>
    </row>
    <row r="11" spans="2:29" ht="33" customHeight="1" x14ac:dyDescent="0.25">
      <c r="B11" s="122" t="s">
        <v>399</v>
      </c>
      <c r="C11" s="67">
        <v>54056</v>
      </c>
      <c r="D11" s="67">
        <v>63354</v>
      </c>
      <c r="E11" s="67">
        <v>72218</v>
      </c>
      <c r="F11" s="67">
        <v>67088</v>
      </c>
      <c r="G11" s="67">
        <v>58492</v>
      </c>
      <c r="H11" s="67">
        <v>68202</v>
      </c>
      <c r="I11" s="67">
        <v>71708</v>
      </c>
      <c r="J11" s="67">
        <v>45056</v>
      </c>
      <c r="K11" s="67">
        <v>38463</v>
      </c>
      <c r="L11" s="67">
        <v>40795</v>
      </c>
      <c r="M11" s="67">
        <v>40908</v>
      </c>
      <c r="N11" s="67">
        <v>49421</v>
      </c>
      <c r="O11" s="67">
        <v>52353</v>
      </c>
      <c r="P11" s="67">
        <v>64193</v>
      </c>
      <c r="Q11" s="67">
        <v>68678</v>
      </c>
      <c r="R11" s="67">
        <v>65944</v>
      </c>
      <c r="S11" s="67">
        <v>72289</v>
      </c>
      <c r="T11" s="67">
        <v>64640</v>
      </c>
    </row>
    <row r="12" spans="2:29" ht="33" customHeight="1" x14ac:dyDescent="0.25">
      <c r="B12" s="122" t="s">
        <v>406</v>
      </c>
      <c r="C12" s="67">
        <v>531909</v>
      </c>
      <c r="D12" s="67">
        <v>644808</v>
      </c>
      <c r="E12" s="67">
        <v>830883</v>
      </c>
      <c r="F12" s="67">
        <v>1063934</v>
      </c>
      <c r="G12" s="67">
        <v>1215002</v>
      </c>
      <c r="H12" s="67">
        <v>1423545</v>
      </c>
      <c r="I12" s="67">
        <v>2036669</v>
      </c>
      <c r="J12" s="67">
        <v>1764278</v>
      </c>
      <c r="K12" s="67">
        <v>1920944</v>
      </c>
      <c r="L12" s="67">
        <v>2574339</v>
      </c>
      <c r="M12" s="67">
        <v>2688143</v>
      </c>
      <c r="N12" s="67">
        <v>2704257</v>
      </c>
      <c r="O12" s="67">
        <v>2705523</v>
      </c>
      <c r="P12" s="67">
        <v>2035615</v>
      </c>
      <c r="Q12" s="67">
        <v>1850541</v>
      </c>
      <c r="R12" s="67">
        <v>2016567</v>
      </c>
      <c r="S12" s="67">
        <v>1994709</v>
      </c>
      <c r="T12" s="67">
        <v>2068639</v>
      </c>
    </row>
    <row r="13" spans="2:29" ht="33" customHeight="1" x14ac:dyDescent="0.25">
      <c r="B13" s="97" t="s">
        <v>397</v>
      </c>
      <c r="C13" s="46">
        <v>838638</v>
      </c>
      <c r="D13" s="46">
        <v>1005624</v>
      </c>
      <c r="E13" s="46">
        <v>1142268</v>
      </c>
      <c r="F13" s="46">
        <v>1314333</v>
      </c>
      <c r="G13" s="46">
        <v>1631496</v>
      </c>
      <c r="H13" s="46">
        <v>1777069</v>
      </c>
      <c r="I13" s="46">
        <v>1908991</v>
      </c>
      <c r="J13" s="46">
        <v>2190162</v>
      </c>
      <c r="K13" s="46">
        <v>2305821</v>
      </c>
      <c r="L13" s="46">
        <v>2354830</v>
      </c>
      <c r="M13" s="46">
        <v>2173144</v>
      </c>
      <c r="N13" s="46">
        <v>2270616</v>
      </c>
      <c r="O13" s="46">
        <v>2470507</v>
      </c>
      <c r="P13" s="46">
        <v>2539070</v>
      </c>
      <c r="Q13" s="46">
        <v>2927626</v>
      </c>
      <c r="R13" s="46">
        <v>3105190</v>
      </c>
      <c r="S13" s="46">
        <v>3497226</v>
      </c>
      <c r="T13" s="46">
        <v>3745448</v>
      </c>
    </row>
    <row r="14" spans="2:29" ht="33" customHeight="1" x14ac:dyDescent="0.25">
      <c r="B14" s="122" t="s">
        <v>407</v>
      </c>
      <c r="C14" s="67">
        <v>515181</v>
      </c>
      <c r="D14" s="67">
        <v>648320</v>
      </c>
      <c r="E14" s="67">
        <v>718775</v>
      </c>
      <c r="F14" s="67">
        <v>941461</v>
      </c>
      <c r="G14" s="67">
        <v>1174752</v>
      </c>
      <c r="H14" s="67">
        <v>1358842</v>
      </c>
      <c r="I14" s="67">
        <v>1572380</v>
      </c>
      <c r="J14" s="67">
        <v>1760039</v>
      </c>
      <c r="K14" s="67">
        <v>1947100</v>
      </c>
      <c r="L14" s="67">
        <v>1866831</v>
      </c>
      <c r="M14" s="67">
        <v>1787966</v>
      </c>
      <c r="N14" s="67">
        <v>1851488</v>
      </c>
      <c r="O14" s="67">
        <v>2025812</v>
      </c>
      <c r="P14" s="67">
        <v>2100584</v>
      </c>
      <c r="Q14" s="67">
        <v>2427510</v>
      </c>
      <c r="R14" s="67">
        <v>2416462</v>
      </c>
      <c r="S14" s="67">
        <v>2760688</v>
      </c>
      <c r="T14" s="67">
        <v>2988978</v>
      </c>
    </row>
    <row r="15" spans="2:29" ht="33" customHeight="1" x14ac:dyDescent="0.25">
      <c r="B15" s="122" t="s">
        <v>408</v>
      </c>
      <c r="C15" s="67">
        <v>192673</v>
      </c>
      <c r="D15" s="67">
        <v>215574</v>
      </c>
      <c r="E15" s="67">
        <v>244459</v>
      </c>
      <c r="F15" s="67">
        <v>174540</v>
      </c>
      <c r="G15" s="67">
        <v>242612</v>
      </c>
      <c r="H15" s="67">
        <v>269489</v>
      </c>
      <c r="I15" s="67">
        <v>153551</v>
      </c>
      <c r="J15" s="67">
        <v>130552</v>
      </c>
      <c r="K15" s="67">
        <v>142242</v>
      </c>
      <c r="L15" s="67">
        <v>207756</v>
      </c>
      <c r="M15" s="67">
        <v>144545</v>
      </c>
      <c r="N15" s="67">
        <v>144468</v>
      </c>
      <c r="O15" s="67">
        <v>143977</v>
      </c>
      <c r="P15" s="67">
        <v>115046</v>
      </c>
      <c r="Q15" s="67">
        <v>135060</v>
      </c>
      <c r="R15" s="67">
        <v>143684</v>
      </c>
      <c r="S15" s="67">
        <v>144728</v>
      </c>
      <c r="T15" s="67">
        <v>125115</v>
      </c>
    </row>
    <row r="16" spans="2:29" ht="33" customHeight="1" x14ac:dyDescent="0.25">
      <c r="B16" s="122" t="s">
        <v>409</v>
      </c>
      <c r="C16" s="67">
        <v>130784</v>
      </c>
      <c r="D16" s="67">
        <v>141730</v>
      </c>
      <c r="E16" s="67">
        <v>179034</v>
      </c>
      <c r="F16" s="67">
        <v>198332</v>
      </c>
      <c r="G16" s="67">
        <v>214132</v>
      </c>
      <c r="H16" s="67">
        <v>148738</v>
      </c>
      <c r="I16" s="67">
        <v>183060</v>
      </c>
      <c r="J16" s="67">
        <v>299571</v>
      </c>
      <c r="K16" s="67">
        <v>216479</v>
      </c>
      <c r="L16" s="67">
        <v>280243</v>
      </c>
      <c r="M16" s="67">
        <v>240633</v>
      </c>
      <c r="N16" s="67">
        <v>274660</v>
      </c>
      <c r="O16" s="67">
        <v>300718</v>
      </c>
      <c r="P16" s="67">
        <v>323440</v>
      </c>
      <c r="Q16" s="67">
        <v>365056</v>
      </c>
      <c r="R16" s="67">
        <v>545044</v>
      </c>
      <c r="S16" s="67">
        <v>591810</v>
      </c>
      <c r="T16" s="67">
        <v>631355</v>
      </c>
    </row>
    <row r="17" spans="2:20" ht="33" customHeight="1" x14ac:dyDescent="0.25">
      <c r="B17" s="97" t="s">
        <v>410</v>
      </c>
      <c r="C17" s="46">
        <v>2158741</v>
      </c>
      <c r="D17" s="46">
        <v>2593309</v>
      </c>
      <c r="E17" s="46">
        <v>2985113</v>
      </c>
      <c r="F17" s="46">
        <v>3577390</v>
      </c>
      <c r="G17" s="46">
        <v>4210608</v>
      </c>
      <c r="H17" s="46">
        <v>4980283</v>
      </c>
      <c r="I17" s="46">
        <v>6206561</v>
      </c>
      <c r="J17" s="46">
        <v>6435034</v>
      </c>
      <c r="K17" s="46">
        <v>6775030</v>
      </c>
      <c r="L17" s="46">
        <v>7483620</v>
      </c>
      <c r="M17" s="46">
        <v>7820872</v>
      </c>
      <c r="N17" s="46">
        <v>8035009</v>
      </c>
      <c r="O17" s="46">
        <v>7998613</v>
      </c>
      <c r="P17" s="46">
        <v>7205009</v>
      </c>
      <c r="Q17" s="46">
        <v>7784172</v>
      </c>
      <c r="R17" s="46">
        <v>8123789</v>
      </c>
      <c r="S17" s="46">
        <v>8602840</v>
      </c>
      <c r="T17" s="46">
        <v>8518754</v>
      </c>
    </row>
    <row r="18" spans="2:20" ht="7.5" customHeight="1" x14ac:dyDescent="0.25">
      <c r="B18" s="124"/>
      <c r="C18" s="96"/>
      <c r="D18" s="96"/>
      <c r="E18" s="96"/>
      <c r="F18" s="96"/>
      <c r="G18" s="96"/>
      <c r="H18" s="96"/>
      <c r="I18" s="96"/>
      <c r="J18" s="96"/>
      <c r="K18" s="96"/>
      <c r="L18" s="96"/>
      <c r="M18" s="96"/>
      <c r="N18" s="96"/>
      <c r="O18" s="96"/>
      <c r="P18" s="96"/>
      <c r="Q18" s="96"/>
      <c r="R18" s="96"/>
    </row>
    <row r="19" spans="2:20" ht="15.75" customHeight="1" x14ac:dyDescent="0.3">
      <c r="B19" s="93" t="s">
        <v>314</v>
      </c>
      <c r="C19" s="76"/>
      <c r="D19" s="76"/>
      <c r="E19" s="76"/>
      <c r="F19" s="76"/>
      <c r="G19" s="76"/>
      <c r="H19" s="76"/>
      <c r="I19" s="76"/>
    </row>
    <row r="20" spans="2:20" x14ac:dyDescent="0.25">
      <c r="B20" s="77"/>
      <c r="C20" s="76"/>
      <c r="D20" s="76"/>
      <c r="E20" s="76"/>
      <c r="F20" s="76"/>
      <c r="G20" s="76"/>
      <c r="H20" s="76"/>
      <c r="I20" s="76"/>
    </row>
    <row r="21" spans="2:20" x14ac:dyDescent="0.25">
      <c r="B21" s="77"/>
      <c r="C21" s="76"/>
      <c r="D21" s="76"/>
      <c r="E21" s="76"/>
      <c r="F21" s="76"/>
      <c r="G21" s="76"/>
      <c r="H21" s="76"/>
      <c r="I21" s="76"/>
    </row>
    <row r="22" spans="2:20" ht="21.75" customHeight="1" x14ac:dyDescent="0.25">
      <c r="B22" s="469" t="s">
        <v>320</v>
      </c>
      <c r="C22" s="469"/>
      <c r="D22" s="469"/>
      <c r="E22" s="469"/>
      <c r="F22" s="469"/>
      <c r="G22" s="469"/>
      <c r="H22" s="469"/>
      <c r="I22" s="469"/>
      <c r="J22" s="469"/>
      <c r="K22" s="469"/>
      <c r="L22" s="469"/>
      <c r="M22" s="469"/>
      <c r="N22" s="469"/>
      <c r="O22" s="469"/>
      <c r="P22" s="469"/>
      <c r="Q22" s="469"/>
      <c r="R22" s="469"/>
      <c r="S22" s="14"/>
    </row>
    <row r="23" spans="2:20" ht="19.5" customHeight="1" x14ac:dyDescent="0.25">
      <c r="B23" s="125"/>
      <c r="C23" s="126"/>
      <c r="D23" s="126"/>
      <c r="E23" s="126"/>
      <c r="F23" s="126"/>
      <c r="G23" s="126"/>
      <c r="H23" s="126"/>
      <c r="I23" s="126"/>
      <c r="J23" s="127"/>
      <c r="K23" s="127"/>
      <c r="L23" s="127"/>
      <c r="M23" s="127"/>
      <c r="N23" s="127"/>
      <c r="O23" s="127"/>
      <c r="P23" s="127"/>
      <c r="Q23" s="127"/>
      <c r="R23" s="128"/>
      <c r="S23" s="128"/>
    </row>
    <row r="24" spans="2:20" ht="19.5" customHeight="1" x14ac:dyDescent="0.25">
      <c r="B24" s="79"/>
      <c r="C24" s="53"/>
      <c r="D24" s="53"/>
      <c r="E24" s="53"/>
      <c r="F24" s="53"/>
      <c r="G24" s="53"/>
      <c r="H24" s="53"/>
      <c r="I24" s="53"/>
    </row>
    <row r="25" spans="2:20" ht="19.5" customHeight="1" x14ac:dyDescent="0.25">
      <c r="B25" s="125"/>
      <c r="C25" s="127">
        <f t="shared" ref="C25:S25" si="0">+C8</f>
        <v>2007</v>
      </c>
      <c r="D25" s="127">
        <f t="shared" si="0"/>
        <v>2008</v>
      </c>
      <c r="E25" s="127">
        <f t="shared" si="0"/>
        <v>2009</v>
      </c>
      <c r="F25" s="127">
        <f t="shared" si="0"/>
        <v>2010</v>
      </c>
      <c r="G25" s="127">
        <f t="shared" si="0"/>
        <v>2011</v>
      </c>
      <c r="H25" s="127">
        <f t="shared" si="0"/>
        <v>2012</v>
      </c>
      <c r="I25" s="127">
        <f t="shared" si="0"/>
        <v>2013</v>
      </c>
      <c r="J25" s="127">
        <f t="shared" si="0"/>
        <v>2014</v>
      </c>
      <c r="K25" s="127">
        <f t="shared" si="0"/>
        <v>2015</v>
      </c>
      <c r="L25" s="127">
        <f t="shared" si="0"/>
        <v>2016</v>
      </c>
      <c r="M25" s="127">
        <f t="shared" si="0"/>
        <v>2017</v>
      </c>
      <c r="N25" s="127">
        <f t="shared" si="0"/>
        <v>2018</v>
      </c>
      <c r="O25" s="127">
        <f t="shared" si="0"/>
        <v>2019</v>
      </c>
      <c r="P25" s="127">
        <f t="shared" ref="P25:R25" si="1">+P8</f>
        <v>2020</v>
      </c>
      <c r="Q25" s="127">
        <f t="shared" si="0"/>
        <v>2021</v>
      </c>
      <c r="R25" s="127">
        <f t="shared" si="1"/>
        <v>2022</v>
      </c>
      <c r="S25" s="127">
        <f t="shared" si="0"/>
        <v>2023</v>
      </c>
      <c r="T25" s="127">
        <f t="shared" ref="T25" si="2">+T8</f>
        <v>2024</v>
      </c>
    </row>
    <row r="26" spans="2:20" ht="19.5" customHeight="1" x14ac:dyDescent="0.3">
      <c r="B26" s="129" t="str">
        <f>+B9</f>
        <v>Sector Público</v>
      </c>
      <c r="C26" s="126">
        <f>+C9</f>
        <v>1320103</v>
      </c>
      <c r="D26" s="126">
        <f t="shared" ref="D26:S26" si="3">+D9</f>
        <v>1587685</v>
      </c>
      <c r="E26" s="126">
        <f t="shared" si="3"/>
        <v>1842845</v>
      </c>
      <c r="F26" s="126">
        <f t="shared" si="3"/>
        <v>2263057</v>
      </c>
      <c r="G26" s="126">
        <f t="shared" si="3"/>
        <v>2579112</v>
      </c>
      <c r="H26" s="126">
        <f t="shared" si="3"/>
        <v>3203214</v>
      </c>
      <c r="I26" s="126">
        <f t="shared" si="3"/>
        <v>4297570</v>
      </c>
      <c r="J26" s="126">
        <f t="shared" si="3"/>
        <v>4244872</v>
      </c>
      <c r="K26" s="126">
        <f t="shared" si="3"/>
        <v>4469209</v>
      </c>
      <c r="L26" s="126">
        <f t="shared" si="3"/>
        <v>5128790</v>
      </c>
      <c r="M26" s="126">
        <f t="shared" si="3"/>
        <v>5647728</v>
      </c>
      <c r="N26" s="126">
        <f t="shared" si="3"/>
        <v>5764393</v>
      </c>
      <c r="O26" s="126">
        <f t="shared" si="3"/>
        <v>5528106</v>
      </c>
      <c r="P26" s="126">
        <f t="shared" si="3"/>
        <v>4665939</v>
      </c>
      <c r="Q26" s="126">
        <f t="shared" si="3"/>
        <v>4856546</v>
      </c>
      <c r="R26" s="126">
        <f t="shared" si="3"/>
        <v>5018599</v>
      </c>
      <c r="S26" s="126">
        <f t="shared" si="3"/>
        <v>5105614</v>
      </c>
      <c r="T26" s="126">
        <f t="shared" ref="T26" si="4">+T9</f>
        <v>4773306</v>
      </c>
    </row>
    <row r="27" spans="2:20" ht="19.149999999999999" customHeight="1" x14ac:dyDescent="0.3">
      <c r="B27" s="129" t="str">
        <f>+B13</f>
        <v>Sector privado</v>
      </c>
      <c r="C27" s="126">
        <f>+C13</f>
        <v>838638</v>
      </c>
      <c r="D27" s="126">
        <f t="shared" ref="D27:S27" si="5">+D13</f>
        <v>1005624</v>
      </c>
      <c r="E27" s="126">
        <f t="shared" si="5"/>
        <v>1142268</v>
      </c>
      <c r="F27" s="126">
        <f t="shared" si="5"/>
        <v>1314333</v>
      </c>
      <c r="G27" s="126">
        <f t="shared" si="5"/>
        <v>1631496</v>
      </c>
      <c r="H27" s="126">
        <f t="shared" si="5"/>
        <v>1777069</v>
      </c>
      <c r="I27" s="126">
        <f t="shared" si="5"/>
        <v>1908991</v>
      </c>
      <c r="J27" s="126">
        <f t="shared" si="5"/>
        <v>2190162</v>
      </c>
      <c r="K27" s="126">
        <f t="shared" si="5"/>
        <v>2305821</v>
      </c>
      <c r="L27" s="126">
        <f t="shared" si="5"/>
        <v>2354830</v>
      </c>
      <c r="M27" s="126">
        <f t="shared" si="5"/>
        <v>2173144</v>
      </c>
      <c r="N27" s="126">
        <f t="shared" si="5"/>
        <v>2270616</v>
      </c>
      <c r="O27" s="126">
        <f t="shared" si="5"/>
        <v>2470507</v>
      </c>
      <c r="P27" s="126">
        <f t="shared" si="5"/>
        <v>2539070</v>
      </c>
      <c r="Q27" s="126">
        <f t="shared" si="5"/>
        <v>2927626</v>
      </c>
      <c r="R27" s="126">
        <f t="shared" si="5"/>
        <v>3105190</v>
      </c>
      <c r="S27" s="126">
        <f t="shared" si="5"/>
        <v>3497226</v>
      </c>
      <c r="T27" s="126">
        <f t="shared" ref="T27" si="6">+T13</f>
        <v>3745448</v>
      </c>
    </row>
    <row r="28" spans="2:20" ht="19.5" customHeight="1" x14ac:dyDescent="0.25">
      <c r="B28" s="126"/>
      <c r="C28" s="126"/>
      <c r="D28" s="127"/>
      <c r="E28" s="127"/>
      <c r="F28" s="127"/>
      <c r="G28" s="127"/>
      <c r="H28" s="127"/>
      <c r="I28" s="127"/>
      <c r="J28" s="127"/>
      <c r="K28" s="127"/>
      <c r="L28" s="127"/>
      <c r="M28" s="127"/>
      <c r="N28" s="127"/>
      <c r="O28" s="127"/>
    </row>
    <row r="29" spans="2:20" ht="19.5" customHeight="1" x14ac:dyDescent="0.25">
      <c r="B29" s="53"/>
      <c r="C29" s="53"/>
    </row>
    <row r="30" spans="2:20" ht="19.5" customHeight="1" x14ac:dyDescent="0.25">
      <c r="B30" s="79"/>
      <c r="C30" s="53"/>
      <c r="D30" s="53"/>
      <c r="E30" s="53"/>
      <c r="F30" s="53"/>
      <c r="G30" s="53"/>
      <c r="H30" s="53"/>
      <c r="I30" s="53"/>
    </row>
    <row r="31" spans="2:20" ht="19.5" customHeight="1" x14ac:dyDescent="0.25">
      <c r="B31" s="79"/>
      <c r="C31" s="53"/>
      <c r="D31" s="53"/>
      <c r="E31" s="53"/>
      <c r="F31" s="53"/>
      <c r="G31" s="53"/>
      <c r="H31" s="53"/>
      <c r="I31" s="53"/>
    </row>
    <row r="32" spans="2:20" ht="19.5" customHeight="1" x14ac:dyDescent="0.25">
      <c r="B32" s="79"/>
      <c r="C32" s="53"/>
      <c r="D32" s="53"/>
      <c r="E32" s="53"/>
      <c r="F32" s="53"/>
      <c r="G32" s="53"/>
      <c r="H32" s="53"/>
      <c r="I32" s="53"/>
    </row>
    <row r="33" spans="2:9" ht="19.5" customHeight="1" x14ac:dyDescent="0.25">
      <c r="B33" s="79"/>
      <c r="C33" s="53"/>
      <c r="D33" s="53"/>
      <c r="E33" s="53"/>
      <c r="F33" s="53"/>
      <c r="G33" s="53"/>
      <c r="H33" s="53"/>
      <c r="I33" s="53"/>
    </row>
    <row r="34" spans="2:9" ht="19.5" customHeight="1" x14ac:dyDescent="0.25">
      <c r="B34" s="79"/>
      <c r="C34" s="53"/>
      <c r="D34" s="53"/>
      <c r="E34" s="53"/>
      <c r="F34" s="53"/>
      <c r="G34" s="53"/>
      <c r="H34" s="53"/>
      <c r="I34" s="53"/>
    </row>
    <row r="35" spans="2:9" ht="19.5" customHeight="1" x14ac:dyDescent="0.25">
      <c r="B35" s="79"/>
      <c r="C35" s="53"/>
      <c r="D35" s="53"/>
      <c r="E35" s="53"/>
      <c r="F35" s="53"/>
      <c r="G35" s="53"/>
      <c r="H35" s="53"/>
      <c r="I35" s="53"/>
    </row>
    <row r="36" spans="2:9" ht="19.5" customHeight="1" x14ac:dyDescent="0.25">
      <c r="B36" s="79"/>
      <c r="C36" s="53"/>
      <c r="D36" s="53"/>
      <c r="E36" s="53"/>
      <c r="F36" s="53"/>
      <c r="G36" s="53"/>
      <c r="H36" s="53"/>
      <c r="I36" s="53"/>
    </row>
    <row r="37" spans="2:9" ht="19.5" customHeight="1" x14ac:dyDescent="0.25">
      <c r="B37" s="79"/>
      <c r="C37" s="53"/>
      <c r="D37" s="53"/>
      <c r="E37" s="53"/>
      <c r="F37" s="53"/>
      <c r="G37" s="53"/>
      <c r="H37" s="53"/>
      <c r="I37" s="53"/>
    </row>
    <row r="38" spans="2:9" ht="19.5" customHeight="1" x14ac:dyDescent="0.25">
      <c r="B38" s="79"/>
      <c r="C38" s="53"/>
      <c r="D38" s="53"/>
      <c r="E38" s="53"/>
      <c r="F38" s="53"/>
      <c r="G38" s="53"/>
      <c r="H38" s="53"/>
      <c r="I38" s="53"/>
    </row>
    <row r="39" spans="2:9" ht="19.5" customHeight="1" x14ac:dyDescent="0.25">
      <c r="B39" s="79"/>
      <c r="C39" s="53"/>
      <c r="D39" s="53"/>
      <c r="E39" s="53"/>
      <c r="F39" s="53"/>
      <c r="G39" s="53"/>
      <c r="H39" s="53"/>
      <c r="I39" s="53"/>
    </row>
    <row r="40" spans="2:9" ht="19.5" customHeight="1" x14ac:dyDescent="0.25">
      <c r="B40" s="79"/>
      <c r="C40" s="53"/>
      <c r="D40" s="53"/>
      <c r="E40" s="53"/>
      <c r="F40" s="53"/>
      <c r="G40" s="53"/>
      <c r="H40" s="53"/>
      <c r="I40" s="53"/>
    </row>
    <row r="41" spans="2:9" ht="19.5" customHeight="1" x14ac:dyDescent="0.25">
      <c r="B41" s="79"/>
      <c r="C41" s="53"/>
      <c r="D41" s="53"/>
      <c r="E41" s="53"/>
      <c r="F41" s="53"/>
      <c r="G41" s="53"/>
      <c r="H41" s="53"/>
      <c r="I41" s="53"/>
    </row>
    <row r="42" spans="2:9" ht="19.5" customHeight="1" x14ac:dyDescent="0.25">
      <c r="B42" s="79"/>
      <c r="C42" s="53"/>
      <c r="D42" s="53"/>
      <c r="E42" s="53"/>
      <c r="F42" s="53"/>
      <c r="G42" s="53"/>
      <c r="H42" s="53"/>
      <c r="I42" s="53"/>
    </row>
    <row r="43" spans="2:9" ht="17.25" customHeight="1" x14ac:dyDescent="0.3">
      <c r="B43" s="93" t="s">
        <v>314</v>
      </c>
    </row>
    <row r="44" spans="2:9" ht="17.25" customHeight="1" x14ac:dyDescent="0.3">
      <c r="B44" s="48" t="s">
        <v>56</v>
      </c>
    </row>
  </sheetData>
  <sheetProtection selectLockedCells="1" selectUnlockedCells="1"/>
  <mergeCells count="5">
    <mergeCell ref="B5:M5"/>
    <mergeCell ref="B4:R4"/>
    <mergeCell ref="B3:R3"/>
    <mergeCell ref="B7:R7"/>
    <mergeCell ref="B22:R22"/>
  </mergeCells>
  <hyperlinks>
    <hyperlink ref="B6" location="Indice!A1" display="Índice"/>
    <hyperlink ref="S6" location="'2.2_FINANC TIPO INGR'!A1" display="Siguiente"/>
    <hyperlink ref="R6" location="'1.3_FBKF PUB Y PRIV'!A1" display="Anterior"/>
  </hyperlinks>
  <pageMargins left="0.25" right="0.25" top="0.75" bottom="0.75" header="0.3" footer="0.3"/>
  <pageSetup paperSize="9" scale="93" orientation="portrait" horizontalDpi="4294967293"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showGridLines="0" zoomScale="60" zoomScaleNormal="60" zoomScaleSheetLayoutView="100" workbookViewId="0">
      <pane ySplit="6" topLeftCell="A7" activePane="bottomLeft" state="frozen"/>
      <selection pane="bottomLeft"/>
    </sheetView>
  </sheetViews>
  <sheetFormatPr baseColWidth="10" defaultRowHeight="15" x14ac:dyDescent="0.25"/>
  <cols>
    <col min="1" max="1" width="2.85546875" customWidth="1"/>
    <col min="2" max="2" width="59.5703125" customWidth="1"/>
    <col min="3" max="7" width="23.7109375" customWidth="1"/>
    <col min="8" max="8" width="19.5703125" customWidth="1"/>
    <col min="9" max="12" width="15.28515625" customWidth="1"/>
    <col min="13" max="146" width="11.42578125" customWidth="1"/>
    <col min="147" max="147" width="2.7109375" customWidth="1"/>
    <col min="148" max="148" width="5.5703125" customWidth="1"/>
    <col min="149" max="149" width="14.5703125" customWidth="1"/>
    <col min="150" max="150" width="11.85546875" customWidth="1"/>
    <col min="151" max="153" width="15.7109375" customWidth="1"/>
  </cols>
  <sheetData>
    <row r="1" spans="2:15" ht="90.75" customHeight="1" x14ac:dyDescent="0.25"/>
    <row r="2" spans="2:15" ht="21" customHeight="1" x14ac:dyDescent="0.25"/>
    <row r="3" spans="2:15" ht="30.6" customHeight="1" x14ac:dyDescent="0.25">
      <c r="B3" s="472" t="s">
        <v>86</v>
      </c>
      <c r="C3" s="472"/>
      <c r="D3" s="472"/>
      <c r="E3" s="472"/>
      <c r="F3" s="472"/>
      <c r="G3" s="472"/>
      <c r="H3" s="472"/>
      <c r="I3" s="146"/>
      <c r="J3" s="146"/>
      <c r="K3" s="146"/>
    </row>
    <row r="4" spans="2:15" ht="39.6" customHeight="1" x14ac:dyDescent="0.25">
      <c r="B4" s="469" t="s">
        <v>321</v>
      </c>
      <c r="C4" s="469"/>
      <c r="D4" s="469"/>
      <c r="E4" s="469"/>
      <c r="F4" s="469"/>
      <c r="G4" s="469"/>
      <c r="H4" s="469"/>
      <c r="I4" s="144"/>
      <c r="J4" s="144"/>
      <c r="K4" s="144"/>
    </row>
    <row r="5" spans="2:15" ht="15.6" customHeight="1" x14ac:dyDescent="0.25">
      <c r="B5" s="468"/>
      <c r="C5" s="468"/>
      <c r="D5" s="468"/>
      <c r="E5" s="468"/>
      <c r="F5" s="468"/>
      <c r="G5" s="172"/>
      <c r="H5" s="179"/>
      <c r="I5" s="172"/>
      <c r="J5" s="172"/>
      <c r="K5" s="172"/>
    </row>
    <row r="6" spans="2:15" ht="24" customHeight="1" x14ac:dyDescent="0.25">
      <c r="B6" s="62" t="s">
        <v>38</v>
      </c>
      <c r="C6" s="63"/>
      <c r="D6" s="63"/>
      <c r="E6" s="63"/>
      <c r="F6" s="63"/>
      <c r="G6" s="64" t="s">
        <v>74</v>
      </c>
      <c r="H6" s="64" t="s">
        <v>75</v>
      </c>
      <c r="J6" s="63"/>
      <c r="K6" s="63"/>
    </row>
    <row r="7" spans="2:15" ht="22.9" customHeight="1" x14ac:dyDescent="0.25">
      <c r="B7" s="470" t="s">
        <v>52</v>
      </c>
      <c r="C7" s="470"/>
      <c r="D7" s="470"/>
      <c r="E7" s="470"/>
      <c r="F7" s="470"/>
      <c r="G7" s="470"/>
      <c r="H7" s="470"/>
      <c r="I7" s="181"/>
      <c r="J7" s="181"/>
      <c r="K7" s="181"/>
      <c r="L7" s="181"/>
      <c r="M7" s="181"/>
      <c r="N7" s="181"/>
      <c r="O7" s="181"/>
    </row>
    <row r="8" spans="2:15" ht="65.25" customHeight="1" x14ac:dyDescent="0.25">
      <c r="B8" s="134" t="s">
        <v>190</v>
      </c>
      <c r="C8" s="134" t="s">
        <v>191</v>
      </c>
      <c r="D8" s="134" t="s">
        <v>192</v>
      </c>
      <c r="E8" s="134" t="s">
        <v>193</v>
      </c>
      <c r="F8" s="134" t="s">
        <v>60</v>
      </c>
      <c r="G8" s="134" t="s">
        <v>61</v>
      </c>
      <c r="H8" s="134" t="s">
        <v>53</v>
      </c>
      <c r="J8" s="147"/>
      <c r="K8" s="147"/>
    </row>
    <row r="9" spans="2:15" ht="33" customHeight="1" x14ac:dyDescent="0.25">
      <c r="B9" s="139" t="s">
        <v>407</v>
      </c>
      <c r="C9" s="136">
        <v>2891676</v>
      </c>
      <c r="D9" s="136">
        <v>0</v>
      </c>
      <c r="E9" s="136">
        <v>0</v>
      </c>
      <c r="F9" s="136">
        <v>60721</v>
      </c>
      <c r="G9" s="136">
        <v>36581</v>
      </c>
      <c r="H9" s="136">
        <v>2988978</v>
      </c>
      <c r="J9" s="145"/>
      <c r="K9" s="145"/>
    </row>
    <row r="10" spans="2:15" ht="33" customHeight="1" x14ac:dyDescent="0.25">
      <c r="B10" s="140" t="s">
        <v>411</v>
      </c>
      <c r="C10" s="137">
        <v>2891676</v>
      </c>
      <c r="D10" s="137">
        <v>0</v>
      </c>
      <c r="E10" s="137">
        <v>0</v>
      </c>
      <c r="F10" s="137">
        <v>60721</v>
      </c>
      <c r="G10" s="137">
        <v>36581</v>
      </c>
      <c r="H10" s="137">
        <v>2988978</v>
      </c>
      <c r="J10" s="145"/>
      <c r="K10" s="185"/>
    </row>
    <row r="11" spans="2:15" ht="33" customHeight="1" x14ac:dyDescent="0.25">
      <c r="B11" s="139" t="s">
        <v>398</v>
      </c>
      <c r="C11" s="138">
        <v>36132</v>
      </c>
      <c r="D11" s="138">
        <v>2595413</v>
      </c>
      <c r="E11" s="138">
        <v>0</v>
      </c>
      <c r="F11" s="138">
        <v>69247</v>
      </c>
      <c r="G11" s="138">
        <v>38</v>
      </c>
      <c r="H11" s="138">
        <v>2700830</v>
      </c>
      <c r="J11" s="145"/>
      <c r="K11" s="185"/>
    </row>
    <row r="12" spans="2:15" ht="33" customHeight="1" x14ac:dyDescent="0.25">
      <c r="B12" s="140" t="s">
        <v>412</v>
      </c>
      <c r="C12" s="137">
        <v>36132</v>
      </c>
      <c r="D12" s="137">
        <v>2572257</v>
      </c>
      <c r="E12" s="137">
        <v>0</v>
      </c>
      <c r="F12" s="137">
        <v>8444</v>
      </c>
      <c r="G12" s="137">
        <v>38</v>
      </c>
      <c r="H12" s="137">
        <v>2616871</v>
      </c>
      <c r="J12" s="145"/>
      <c r="K12" s="185"/>
    </row>
    <row r="13" spans="2:15" ht="33" customHeight="1" x14ac:dyDescent="0.25">
      <c r="B13" s="141" t="s">
        <v>413</v>
      </c>
      <c r="C13" s="137">
        <v>0</v>
      </c>
      <c r="D13" s="137">
        <v>23156</v>
      </c>
      <c r="E13" s="137">
        <v>0</v>
      </c>
      <c r="F13" s="137">
        <v>60803</v>
      </c>
      <c r="G13" s="137">
        <v>0</v>
      </c>
      <c r="H13" s="137">
        <v>83959</v>
      </c>
      <c r="J13" s="145"/>
      <c r="K13" s="145"/>
    </row>
    <row r="14" spans="2:15" ht="33" customHeight="1" x14ac:dyDescent="0.25">
      <c r="B14" s="142" t="s">
        <v>399</v>
      </c>
      <c r="C14" s="138">
        <v>6119</v>
      </c>
      <c r="D14" s="138">
        <v>58480</v>
      </c>
      <c r="E14" s="138">
        <v>0</v>
      </c>
      <c r="F14" s="138">
        <v>41</v>
      </c>
      <c r="G14" s="138">
        <v>0</v>
      </c>
      <c r="H14" s="138">
        <v>64640</v>
      </c>
      <c r="J14" s="145"/>
      <c r="K14" s="145"/>
    </row>
    <row r="15" spans="2:15" ht="33" customHeight="1" x14ac:dyDescent="0.25">
      <c r="B15" s="141" t="s">
        <v>414</v>
      </c>
      <c r="C15" s="137">
        <v>6119</v>
      </c>
      <c r="D15" s="137">
        <v>58480</v>
      </c>
      <c r="E15" s="137">
        <v>0</v>
      </c>
      <c r="F15" s="137">
        <v>41</v>
      </c>
      <c r="G15" s="137">
        <v>0</v>
      </c>
      <c r="H15" s="137">
        <v>64640</v>
      </c>
      <c r="J15" s="145"/>
      <c r="K15" s="145"/>
    </row>
    <row r="16" spans="2:15" ht="33" customHeight="1" x14ac:dyDescent="0.25">
      <c r="B16" s="142" t="s">
        <v>406</v>
      </c>
      <c r="C16" s="138">
        <v>385</v>
      </c>
      <c r="D16" s="138">
        <v>142654</v>
      </c>
      <c r="E16" s="138">
        <v>1896771</v>
      </c>
      <c r="F16" s="138">
        <v>15182</v>
      </c>
      <c r="G16" s="138">
        <v>13647</v>
      </c>
      <c r="H16" s="138">
        <v>2068639</v>
      </c>
      <c r="I16" s="145"/>
      <c r="J16" s="145"/>
      <c r="K16" s="145"/>
    </row>
    <row r="17" spans="1:11" ht="33" customHeight="1" x14ac:dyDescent="0.25">
      <c r="B17" s="140" t="s">
        <v>415</v>
      </c>
      <c r="C17" s="137">
        <v>88</v>
      </c>
      <c r="D17" s="137">
        <v>0</v>
      </c>
      <c r="E17" s="137">
        <v>1633740</v>
      </c>
      <c r="F17" s="137">
        <v>6620</v>
      </c>
      <c r="G17" s="137">
        <v>12547</v>
      </c>
      <c r="H17" s="137">
        <v>1652995</v>
      </c>
      <c r="I17" s="145"/>
      <c r="J17" s="145"/>
      <c r="K17" s="145"/>
    </row>
    <row r="18" spans="1:11" ht="33" customHeight="1" x14ac:dyDescent="0.25">
      <c r="B18" s="140" t="s">
        <v>416</v>
      </c>
      <c r="C18" s="137">
        <v>0</v>
      </c>
      <c r="D18" s="137">
        <v>51153</v>
      </c>
      <c r="E18" s="137">
        <v>125246</v>
      </c>
      <c r="F18" s="137">
        <v>8511</v>
      </c>
      <c r="G18" s="137">
        <v>1100</v>
      </c>
      <c r="H18" s="137">
        <v>186010</v>
      </c>
      <c r="I18" s="145"/>
      <c r="J18" s="145"/>
      <c r="K18" s="145"/>
    </row>
    <row r="19" spans="1:11" ht="33" customHeight="1" x14ac:dyDescent="0.25">
      <c r="B19" s="140" t="s">
        <v>417</v>
      </c>
      <c r="C19" s="137">
        <v>0</v>
      </c>
      <c r="D19" s="137">
        <v>21888</v>
      </c>
      <c r="E19" s="137">
        <v>57457</v>
      </c>
      <c r="F19" s="137">
        <v>0</v>
      </c>
      <c r="G19" s="137">
        <v>0</v>
      </c>
      <c r="H19" s="137">
        <v>79345</v>
      </c>
      <c r="I19" s="145"/>
      <c r="J19" s="145"/>
      <c r="K19" s="145"/>
    </row>
    <row r="20" spans="1:11" ht="33" customHeight="1" x14ac:dyDescent="0.25">
      <c r="B20" s="140" t="s">
        <v>418</v>
      </c>
      <c r="C20" s="137">
        <v>297</v>
      </c>
      <c r="D20" s="137">
        <v>69613</v>
      </c>
      <c r="E20" s="137">
        <v>80328</v>
      </c>
      <c r="F20" s="137">
        <v>51</v>
      </c>
      <c r="G20" s="137">
        <v>0</v>
      </c>
      <c r="H20" s="137">
        <v>150289</v>
      </c>
      <c r="I20" s="145"/>
      <c r="J20" s="145"/>
      <c r="K20" s="145"/>
    </row>
    <row r="21" spans="1:11" ht="33" customHeight="1" x14ac:dyDescent="0.25">
      <c r="B21" s="142" t="s">
        <v>419</v>
      </c>
      <c r="C21" s="138">
        <v>125115</v>
      </c>
      <c r="D21" s="138">
        <v>0</v>
      </c>
      <c r="E21" s="138">
        <v>0</v>
      </c>
      <c r="F21" s="138">
        <v>0</v>
      </c>
      <c r="G21" s="138">
        <v>0</v>
      </c>
      <c r="H21" s="138">
        <v>125115</v>
      </c>
      <c r="I21" s="145"/>
      <c r="J21" s="145"/>
      <c r="K21" s="145"/>
    </row>
    <row r="22" spans="1:11" ht="33" customHeight="1" x14ac:dyDescent="0.25">
      <c r="B22" s="140" t="s">
        <v>420</v>
      </c>
      <c r="C22" s="135">
        <v>125115</v>
      </c>
      <c r="D22" s="135">
        <v>0</v>
      </c>
      <c r="E22" s="135">
        <v>0</v>
      </c>
      <c r="F22" s="135">
        <v>0</v>
      </c>
      <c r="G22" s="135">
        <v>0</v>
      </c>
      <c r="H22" s="135">
        <v>125115</v>
      </c>
      <c r="I22" s="145"/>
      <c r="J22" s="145"/>
      <c r="K22" s="145"/>
    </row>
    <row r="23" spans="1:11" ht="33" customHeight="1" x14ac:dyDescent="0.25">
      <c r="B23" s="142" t="s">
        <v>409</v>
      </c>
      <c r="C23" s="138">
        <v>501433</v>
      </c>
      <c r="D23" s="138">
        <v>0</v>
      </c>
      <c r="E23" s="138">
        <v>0</v>
      </c>
      <c r="F23" s="138">
        <v>115726</v>
      </c>
      <c r="G23" s="138">
        <v>14196</v>
      </c>
      <c r="H23" s="138">
        <v>631355</v>
      </c>
      <c r="I23" s="145"/>
      <c r="J23" s="145"/>
      <c r="K23" s="145"/>
    </row>
    <row r="24" spans="1:11" ht="33" customHeight="1" x14ac:dyDescent="0.25">
      <c r="B24" s="140" t="s">
        <v>421</v>
      </c>
      <c r="C24" s="135">
        <v>501433</v>
      </c>
      <c r="D24" s="135">
        <v>0</v>
      </c>
      <c r="E24" s="135">
        <v>0</v>
      </c>
      <c r="F24" s="135">
        <v>115726</v>
      </c>
      <c r="G24" s="135">
        <v>14196</v>
      </c>
      <c r="H24" s="135">
        <v>631355</v>
      </c>
      <c r="I24" s="145"/>
      <c r="J24" s="145"/>
      <c r="K24" s="145"/>
    </row>
    <row r="25" spans="1:11" ht="33" customHeight="1" x14ac:dyDescent="0.25">
      <c r="B25" s="142" t="s">
        <v>422</v>
      </c>
      <c r="C25" s="138">
        <v>1801163</v>
      </c>
      <c r="D25" s="138">
        <v>0</v>
      </c>
      <c r="E25" s="138">
        <v>0</v>
      </c>
      <c r="F25" s="138">
        <v>0</v>
      </c>
      <c r="G25" s="138">
        <v>0</v>
      </c>
      <c r="H25" s="138">
        <v>1801163</v>
      </c>
      <c r="I25" s="145"/>
      <c r="J25" s="145"/>
      <c r="K25" s="145"/>
    </row>
    <row r="26" spans="1:11" ht="33" customHeight="1" x14ac:dyDescent="0.25">
      <c r="B26" s="140" t="s">
        <v>422</v>
      </c>
      <c r="C26" s="137">
        <v>1801163</v>
      </c>
      <c r="D26" s="137">
        <v>0</v>
      </c>
      <c r="E26" s="137">
        <v>0</v>
      </c>
      <c r="F26" s="137">
        <v>0</v>
      </c>
      <c r="G26" s="137">
        <v>0</v>
      </c>
      <c r="H26" s="137">
        <v>1801163</v>
      </c>
      <c r="I26" s="145"/>
      <c r="J26" s="145"/>
      <c r="K26" s="145"/>
    </row>
    <row r="27" spans="1:11" ht="33" customHeight="1" x14ac:dyDescent="0.25">
      <c r="B27" s="132" t="s">
        <v>423</v>
      </c>
      <c r="C27" s="133">
        <v>5362023</v>
      </c>
      <c r="D27" s="133">
        <v>2796547</v>
      </c>
      <c r="E27" s="133">
        <v>1896771</v>
      </c>
      <c r="F27" s="133">
        <v>260917</v>
      </c>
      <c r="G27" s="133">
        <v>64462</v>
      </c>
      <c r="H27" s="133">
        <v>10380720</v>
      </c>
      <c r="I27" s="130"/>
      <c r="J27" s="148"/>
      <c r="K27" s="148"/>
    </row>
    <row r="28" spans="1:11" ht="33" customHeight="1" x14ac:dyDescent="0.3">
      <c r="B28" s="49"/>
      <c r="C28" s="163"/>
      <c r="D28" s="163"/>
      <c r="E28" s="163"/>
      <c r="F28" s="163"/>
      <c r="G28" s="163"/>
      <c r="H28" s="96"/>
      <c r="I28" s="130"/>
      <c r="J28" s="148"/>
      <c r="K28" s="148"/>
    </row>
    <row r="29" spans="1:11" ht="28.15" customHeight="1" x14ac:dyDescent="0.3">
      <c r="B29" s="183"/>
      <c r="C29" s="183"/>
      <c r="D29" s="183"/>
      <c r="E29" s="183"/>
      <c r="F29" s="183"/>
      <c r="G29" s="184"/>
      <c r="H29" s="184"/>
      <c r="I29" s="185"/>
      <c r="J29" s="145"/>
      <c r="K29" s="145"/>
    </row>
    <row r="30" spans="1:11" ht="28.15" customHeight="1" x14ac:dyDescent="0.25">
      <c r="B30" s="469" t="s">
        <v>322</v>
      </c>
      <c r="C30" s="469"/>
      <c r="D30" s="469"/>
      <c r="E30" s="469"/>
      <c r="F30" s="469"/>
      <c r="G30" s="469"/>
      <c r="H30" s="469"/>
      <c r="I30" s="185"/>
      <c r="J30" s="145"/>
      <c r="K30" s="145"/>
    </row>
    <row r="31" spans="1:11" ht="28.15" customHeight="1" x14ac:dyDescent="0.25">
      <c r="A31" s="17"/>
      <c r="B31" s="17"/>
      <c r="C31" s="17"/>
      <c r="D31" s="17"/>
      <c r="E31" s="17"/>
      <c r="F31" s="17"/>
      <c r="G31" s="17"/>
      <c r="H31" s="17"/>
      <c r="I31" s="151"/>
      <c r="J31" s="151"/>
      <c r="K31" s="151"/>
    </row>
    <row r="32" spans="1:11" ht="28.15" customHeight="1" x14ac:dyDescent="0.3">
      <c r="A32" s="17"/>
      <c r="B32" s="156"/>
      <c r="C32" s="157" t="str">
        <f>C8</f>
        <v>Financiamiento de los hogares</v>
      </c>
      <c r="D32" s="157" t="str">
        <f>D8</f>
        <v>Transferencia corriente del gobierno general</v>
      </c>
      <c r="E32" s="157" t="str">
        <f>E8</f>
        <v>Contribuciones sociales efectivas de los empleadores</v>
      </c>
      <c r="F32" s="157" t="str">
        <f>F8</f>
        <v>Otras transferencias corrientes</v>
      </c>
      <c r="G32" s="157" t="str">
        <f>G8</f>
        <v>Otros ingresos propios</v>
      </c>
      <c r="H32" s="157"/>
      <c r="I32" s="151"/>
      <c r="J32" s="151"/>
      <c r="K32" s="151"/>
    </row>
    <row r="33" spans="1:11" ht="28.15" customHeight="1" x14ac:dyDescent="0.3">
      <c r="A33" s="17"/>
      <c r="B33" s="158" t="s">
        <v>59</v>
      </c>
      <c r="C33" s="159">
        <f>SUM(C34:C37)</f>
        <v>5319387</v>
      </c>
      <c r="D33" s="159">
        <f t="shared" ref="D33:G33" si="0">SUM(D34:D37)</f>
        <v>0</v>
      </c>
      <c r="E33" s="159">
        <f t="shared" si="0"/>
        <v>0</v>
      </c>
      <c r="F33" s="159">
        <f t="shared" si="0"/>
        <v>176447</v>
      </c>
      <c r="G33" s="159">
        <f t="shared" si="0"/>
        <v>50777</v>
      </c>
      <c r="H33" s="159"/>
      <c r="I33" s="151"/>
      <c r="J33" s="151"/>
      <c r="K33" s="151"/>
    </row>
    <row r="34" spans="1:11" ht="28.15" customHeight="1" x14ac:dyDescent="0.3">
      <c r="A34" s="17"/>
      <c r="B34" s="160" t="str">
        <f t="shared" ref="B34:G34" si="1">B9</f>
        <v>Sociedades no financieras características</v>
      </c>
      <c r="C34" s="161">
        <f>C9</f>
        <v>2891676</v>
      </c>
      <c r="D34" s="161">
        <f t="shared" si="1"/>
        <v>0</v>
      </c>
      <c r="E34" s="161">
        <f t="shared" si="1"/>
        <v>0</v>
      </c>
      <c r="F34" s="161">
        <f t="shared" si="1"/>
        <v>60721</v>
      </c>
      <c r="G34" s="161">
        <f t="shared" si="1"/>
        <v>36581</v>
      </c>
      <c r="H34" s="161"/>
      <c r="I34" s="151"/>
      <c r="J34" s="151"/>
      <c r="K34" s="151"/>
    </row>
    <row r="35" spans="1:11" ht="28.15" customHeight="1" x14ac:dyDescent="0.3">
      <c r="A35" s="17"/>
      <c r="B35" s="160" t="str">
        <f t="shared" ref="B35:G35" si="2">+B26</f>
        <v>Productores servicios conexos</v>
      </c>
      <c r="C35" s="161">
        <f t="shared" si="2"/>
        <v>1801163</v>
      </c>
      <c r="D35" s="161">
        <f t="shared" si="2"/>
        <v>0</v>
      </c>
      <c r="E35" s="161">
        <f t="shared" si="2"/>
        <v>0</v>
      </c>
      <c r="F35" s="161">
        <f t="shared" si="2"/>
        <v>0</v>
      </c>
      <c r="G35" s="161">
        <f t="shared" si="2"/>
        <v>0</v>
      </c>
      <c r="H35" s="161"/>
      <c r="I35" s="151"/>
      <c r="J35" s="151"/>
      <c r="K35" s="151"/>
    </row>
    <row r="36" spans="1:11" ht="28.15" customHeight="1" x14ac:dyDescent="0.3">
      <c r="A36" s="17"/>
      <c r="B36" s="160" t="str">
        <f t="shared" ref="B36:G36" si="3">+B24</f>
        <v>Instituciones de salud sin fines de lucro</v>
      </c>
      <c r="C36" s="161">
        <f t="shared" si="3"/>
        <v>501433</v>
      </c>
      <c r="D36" s="161">
        <f t="shared" si="3"/>
        <v>0</v>
      </c>
      <c r="E36" s="161">
        <f t="shared" si="3"/>
        <v>0</v>
      </c>
      <c r="F36" s="161">
        <f t="shared" si="3"/>
        <v>115726</v>
      </c>
      <c r="G36" s="161">
        <f t="shared" si="3"/>
        <v>14196</v>
      </c>
      <c r="H36" s="161"/>
      <c r="I36" s="151"/>
      <c r="J36" s="151"/>
      <c r="K36" s="151"/>
    </row>
    <row r="37" spans="1:11" ht="28.15" customHeight="1" x14ac:dyDescent="0.3">
      <c r="A37" s="17"/>
      <c r="B37" s="160" t="str">
        <f t="shared" ref="B37:G37" si="4">B21</f>
        <v>Hogares productores</v>
      </c>
      <c r="C37" s="161">
        <f t="shared" si="4"/>
        <v>125115</v>
      </c>
      <c r="D37" s="161">
        <f t="shared" si="4"/>
        <v>0</v>
      </c>
      <c r="E37" s="161">
        <f t="shared" si="4"/>
        <v>0</v>
      </c>
      <c r="F37" s="161">
        <f t="shared" si="4"/>
        <v>0</v>
      </c>
      <c r="G37" s="161">
        <f t="shared" si="4"/>
        <v>0</v>
      </c>
      <c r="H37" s="161"/>
      <c r="I37" s="151"/>
      <c r="J37" s="151"/>
      <c r="K37" s="151"/>
    </row>
    <row r="38" spans="1:11" ht="28.15" customHeight="1" x14ac:dyDescent="0.3">
      <c r="A38" s="17"/>
      <c r="B38" s="158" t="s">
        <v>98</v>
      </c>
      <c r="C38" s="159">
        <f>SUM(C39:C41)</f>
        <v>42636</v>
      </c>
      <c r="D38" s="159">
        <f>SUM(D39:D41)</f>
        <v>2796547</v>
      </c>
      <c r="E38" s="159">
        <f>SUM(E39:E41)</f>
        <v>1896771</v>
      </c>
      <c r="F38" s="159">
        <f>SUM(F39:F41)</f>
        <v>84470</v>
      </c>
      <c r="G38" s="159">
        <f>SUM(G39:G41)</f>
        <v>13685</v>
      </c>
      <c r="H38" s="159"/>
      <c r="I38" s="152"/>
      <c r="J38" s="152"/>
      <c r="K38" s="152"/>
    </row>
    <row r="39" spans="1:11" ht="28.15" customHeight="1" x14ac:dyDescent="0.3">
      <c r="A39" s="17"/>
      <c r="B39" s="162" t="str">
        <f t="shared" ref="B39:G39" si="5">+B11</f>
        <v>Gobierno central</v>
      </c>
      <c r="C39" s="161">
        <f>+C11</f>
        <v>36132</v>
      </c>
      <c r="D39" s="161">
        <f t="shared" si="5"/>
        <v>2595413</v>
      </c>
      <c r="E39" s="161">
        <f t="shared" si="5"/>
        <v>0</v>
      </c>
      <c r="F39" s="161">
        <f t="shared" si="5"/>
        <v>69247</v>
      </c>
      <c r="G39" s="161">
        <f t="shared" si="5"/>
        <v>38</v>
      </c>
      <c r="H39" s="161"/>
      <c r="I39" s="151"/>
      <c r="J39" s="151"/>
      <c r="K39" s="151"/>
    </row>
    <row r="40" spans="1:11" ht="28.15" customHeight="1" x14ac:dyDescent="0.3">
      <c r="A40" s="17"/>
      <c r="B40" s="162" t="str">
        <f t="shared" ref="B40:G40" si="6">+B14</f>
        <v>Gobierno local</v>
      </c>
      <c r="C40" s="161">
        <f>+C14</f>
        <v>6119</v>
      </c>
      <c r="D40" s="161">
        <f t="shared" si="6"/>
        <v>58480</v>
      </c>
      <c r="E40" s="161">
        <f t="shared" si="6"/>
        <v>0</v>
      </c>
      <c r="F40" s="161">
        <f t="shared" si="6"/>
        <v>41</v>
      </c>
      <c r="G40" s="161">
        <f t="shared" si="6"/>
        <v>0</v>
      </c>
      <c r="H40" s="161"/>
      <c r="I40" s="185"/>
      <c r="J40" s="145"/>
      <c r="K40" s="145"/>
    </row>
    <row r="41" spans="1:11" ht="28.15" customHeight="1" x14ac:dyDescent="0.3">
      <c r="A41" s="17"/>
      <c r="B41" s="162" t="str">
        <f t="shared" ref="B41:G41" si="7">+B16</f>
        <v>Fondos de seguridad social</v>
      </c>
      <c r="C41" s="161">
        <f>+C16</f>
        <v>385</v>
      </c>
      <c r="D41" s="161">
        <f t="shared" si="7"/>
        <v>142654</v>
      </c>
      <c r="E41" s="161">
        <f t="shared" si="7"/>
        <v>1896771</v>
      </c>
      <c r="F41" s="161">
        <f t="shared" si="7"/>
        <v>15182</v>
      </c>
      <c r="G41" s="161">
        <f t="shared" si="7"/>
        <v>13647</v>
      </c>
      <c r="H41" s="161"/>
      <c r="I41" s="185"/>
      <c r="J41" s="145"/>
      <c r="K41" s="145"/>
    </row>
    <row r="42" spans="1:11" ht="28.15" customHeight="1" x14ac:dyDescent="0.3">
      <c r="A42" s="17"/>
      <c r="B42" s="156" t="s">
        <v>53</v>
      </c>
      <c r="C42" s="159">
        <f>C38+C33</f>
        <v>5362023</v>
      </c>
      <c r="D42" s="159">
        <f t="shared" ref="D42:G42" si="8">D38+D33</f>
        <v>2796547</v>
      </c>
      <c r="E42" s="159">
        <f t="shared" si="8"/>
        <v>1896771</v>
      </c>
      <c r="F42" s="159">
        <f t="shared" si="8"/>
        <v>260917</v>
      </c>
      <c r="G42" s="159">
        <f t="shared" si="8"/>
        <v>64462</v>
      </c>
      <c r="H42" s="159"/>
      <c r="I42" s="185"/>
      <c r="J42" s="145"/>
      <c r="K42" s="145"/>
    </row>
    <row r="43" spans="1:11" ht="28.15" customHeight="1" x14ac:dyDescent="0.3">
      <c r="A43" s="17"/>
      <c r="B43" s="156"/>
      <c r="C43" s="176">
        <f>C42-C27</f>
        <v>0</v>
      </c>
      <c r="D43" s="176">
        <f t="shared" ref="D43:G43" si="9">D42-D27</f>
        <v>0</v>
      </c>
      <c r="E43" s="176">
        <f t="shared" si="9"/>
        <v>0</v>
      </c>
      <c r="F43" s="176">
        <f t="shared" si="9"/>
        <v>0</v>
      </c>
      <c r="G43" s="176">
        <f t="shared" si="9"/>
        <v>0</v>
      </c>
      <c r="H43" s="176"/>
      <c r="I43" s="185"/>
      <c r="J43" s="145"/>
      <c r="K43" s="145"/>
    </row>
    <row r="44" spans="1:11" ht="28.15" customHeight="1" x14ac:dyDescent="0.3">
      <c r="B44" s="158"/>
      <c r="C44" s="177"/>
      <c r="D44" s="177"/>
      <c r="E44" s="177"/>
      <c r="F44" s="177"/>
      <c r="G44" s="177"/>
      <c r="H44" s="178"/>
      <c r="I44" s="185"/>
      <c r="J44" s="145"/>
      <c r="K44" s="145"/>
    </row>
    <row r="45" spans="1:11" ht="28.15" customHeight="1" x14ac:dyDescent="0.3">
      <c r="B45" s="153"/>
      <c r="C45" s="154"/>
      <c r="D45" s="154"/>
      <c r="E45" s="154"/>
      <c r="F45" s="154"/>
      <c r="G45" s="154"/>
      <c r="H45" s="155"/>
      <c r="I45" s="185"/>
      <c r="J45" s="145"/>
      <c r="K45" s="145"/>
    </row>
    <row r="46" spans="1:11" ht="18.600000000000001" customHeight="1" x14ac:dyDescent="0.3">
      <c r="B46" s="183"/>
      <c r="C46" s="143"/>
      <c r="D46" s="183"/>
      <c r="E46" s="183"/>
      <c r="F46" s="183"/>
      <c r="G46" s="184"/>
      <c r="H46" s="184"/>
      <c r="I46" s="184"/>
      <c r="J46" s="180"/>
      <c r="K46" s="180"/>
    </row>
    <row r="47" spans="1:11" ht="24" customHeight="1" x14ac:dyDescent="0.3">
      <c r="B47" s="183"/>
      <c r="H47" s="184"/>
      <c r="I47" s="184"/>
      <c r="J47" s="180"/>
      <c r="K47" s="180"/>
    </row>
    <row r="48" spans="1:11" ht="30" customHeight="1" x14ac:dyDescent="0.3">
      <c r="H48" s="184"/>
      <c r="I48" s="131"/>
      <c r="J48" s="180"/>
      <c r="K48" s="180"/>
    </row>
    <row r="49" spans="1:11" ht="15.75" customHeight="1" x14ac:dyDescent="0.3">
      <c r="B49" s="49" t="s">
        <v>314</v>
      </c>
      <c r="H49" s="184"/>
      <c r="I49" s="184"/>
      <c r="J49" s="182"/>
      <c r="K49" s="180"/>
    </row>
    <row r="50" spans="1:11" ht="30" customHeight="1" x14ac:dyDescent="0.3">
      <c r="B50" s="180"/>
      <c r="H50" s="184"/>
      <c r="I50" s="184"/>
      <c r="J50" s="182"/>
      <c r="K50" s="180"/>
    </row>
    <row r="51" spans="1:11" ht="30" customHeight="1" x14ac:dyDescent="0.3">
      <c r="B51" s="180"/>
      <c r="H51" s="184"/>
      <c r="I51" s="184"/>
      <c r="J51" s="182"/>
      <c r="K51" s="180"/>
    </row>
    <row r="52" spans="1:11" ht="30" customHeight="1" x14ac:dyDescent="0.3">
      <c r="B52" s="474" t="s">
        <v>323</v>
      </c>
      <c r="C52" s="474"/>
      <c r="D52" s="474"/>
      <c r="E52" s="474"/>
      <c r="F52" s="474"/>
      <c r="G52" s="474"/>
      <c r="H52" s="474"/>
      <c r="I52" s="184"/>
      <c r="J52" s="182"/>
      <c r="K52" s="180"/>
    </row>
    <row r="53" spans="1:11" ht="30" customHeight="1" x14ac:dyDescent="0.3">
      <c r="A53" s="51"/>
      <c r="B53" s="149"/>
      <c r="C53" s="149"/>
      <c r="D53" s="149"/>
      <c r="E53" s="149"/>
      <c r="F53" s="149"/>
      <c r="G53" s="149"/>
      <c r="H53" s="165"/>
      <c r="I53" s="184"/>
      <c r="J53" s="182"/>
      <c r="K53" s="180"/>
    </row>
    <row r="54" spans="1:11" ht="30" customHeight="1" x14ac:dyDescent="0.3">
      <c r="A54" s="51"/>
      <c r="B54" s="150"/>
      <c r="C54" s="169" t="str">
        <f>C32</f>
        <v>Financiamiento de los hogares</v>
      </c>
      <c r="D54" s="169" t="str">
        <f>D32</f>
        <v>Transferencia corriente del gobierno general</v>
      </c>
      <c r="E54" s="169" t="str">
        <f>E32</f>
        <v>Contribuciones sociales efectivas de los empleadores</v>
      </c>
      <c r="F54" s="169" t="str">
        <f>F32</f>
        <v>Otras transferencias corrientes</v>
      </c>
      <c r="G54" s="169" t="str">
        <f>G32</f>
        <v>Otros ingresos propios</v>
      </c>
      <c r="H54" s="166"/>
      <c r="I54" s="184"/>
      <c r="J54" s="182"/>
      <c r="K54" s="180"/>
    </row>
    <row r="55" spans="1:11" ht="30" customHeight="1" x14ac:dyDescent="0.3">
      <c r="A55" s="51"/>
      <c r="B55" s="170"/>
      <c r="C55" s="171">
        <f>SUM(C56:C62)</f>
        <v>0.99999999999999989</v>
      </c>
      <c r="D55" s="171">
        <f t="shared" ref="D55:G55" si="10">SUM(D56:D62)</f>
        <v>1</v>
      </c>
      <c r="E55" s="171">
        <f t="shared" si="10"/>
        <v>1</v>
      </c>
      <c r="F55" s="171">
        <f t="shared" si="10"/>
        <v>1</v>
      </c>
      <c r="G55" s="171">
        <f t="shared" si="10"/>
        <v>1</v>
      </c>
      <c r="H55" s="165"/>
      <c r="I55" s="184"/>
      <c r="J55" s="184"/>
      <c r="K55" s="180"/>
    </row>
    <row r="56" spans="1:11" ht="30" customHeight="1" x14ac:dyDescent="0.3">
      <c r="A56" s="51"/>
      <c r="B56" s="173" t="str">
        <f>+B34</f>
        <v>Sociedades no financieras características</v>
      </c>
      <c r="C56" s="174">
        <f>+C34/$C$42</f>
        <v>0.53928824997580205</v>
      </c>
      <c r="D56" s="174">
        <f>+D34/$D$42</f>
        <v>0</v>
      </c>
      <c r="E56" s="174">
        <f>+E34/$E$42</f>
        <v>0</v>
      </c>
      <c r="F56" s="174">
        <f>+F34/$F$42</f>
        <v>0.23272151680419445</v>
      </c>
      <c r="G56" s="174">
        <f>+G34/$G$42</f>
        <v>0.5674816170767274</v>
      </c>
      <c r="H56" s="165"/>
      <c r="I56" s="184"/>
      <c r="J56" s="180"/>
      <c r="K56" s="180"/>
    </row>
    <row r="57" spans="1:11" ht="30" customHeight="1" x14ac:dyDescent="0.3">
      <c r="A57" s="51"/>
      <c r="B57" s="173" t="str">
        <f t="shared" ref="B57:B59" si="11">+B35</f>
        <v>Productores servicios conexos</v>
      </c>
      <c r="C57" s="174">
        <f t="shared" ref="C57:C59" si="12">+C35/$C$42</f>
        <v>0.33591109176517892</v>
      </c>
      <c r="D57" s="174">
        <f t="shared" ref="D57:D59" si="13">+D35/$D$42</f>
        <v>0</v>
      </c>
      <c r="E57" s="174">
        <f t="shared" ref="E57:E59" si="14">+E35/$E$42</f>
        <v>0</v>
      </c>
      <c r="F57" s="174">
        <f t="shared" ref="F57:F59" si="15">+F35/$F$42</f>
        <v>0</v>
      </c>
      <c r="G57" s="174">
        <f t="shared" ref="G57:G59" si="16">+G35/$G$42</f>
        <v>0</v>
      </c>
      <c r="H57" s="167"/>
      <c r="I57" s="184"/>
      <c r="J57" s="180"/>
      <c r="K57" s="180"/>
    </row>
    <row r="58" spans="1:11" ht="30" customHeight="1" x14ac:dyDescent="0.3">
      <c r="A58" s="51"/>
      <c r="B58" s="173" t="str">
        <f t="shared" si="11"/>
        <v>Instituciones de salud sin fines de lucro</v>
      </c>
      <c r="C58" s="174">
        <f t="shared" si="12"/>
        <v>9.3515637661382656E-2</v>
      </c>
      <c r="D58" s="174">
        <f t="shared" si="13"/>
        <v>0</v>
      </c>
      <c r="E58" s="174">
        <f t="shared" si="14"/>
        <v>0</v>
      </c>
      <c r="F58" s="174">
        <f t="shared" si="15"/>
        <v>0.44353568376150271</v>
      </c>
      <c r="G58" s="174">
        <f t="shared" si="16"/>
        <v>0.22022276690143031</v>
      </c>
      <c r="H58" s="167"/>
      <c r="I58" s="184"/>
      <c r="J58" s="180"/>
      <c r="K58" s="180"/>
    </row>
    <row r="59" spans="1:11" ht="30" customHeight="1" x14ac:dyDescent="0.3">
      <c r="A59" s="51"/>
      <c r="B59" s="173" t="str">
        <f t="shared" si="11"/>
        <v>Hogares productores</v>
      </c>
      <c r="C59" s="174">
        <f t="shared" si="12"/>
        <v>2.3333544074689721E-2</v>
      </c>
      <c r="D59" s="174">
        <f t="shared" si="13"/>
        <v>0</v>
      </c>
      <c r="E59" s="174">
        <f t="shared" si="14"/>
        <v>0</v>
      </c>
      <c r="F59" s="174">
        <f t="shared" si="15"/>
        <v>0</v>
      </c>
      <c r="G59" s="174">
        <f t="shared" si="16"/>
        <v>0</v>
      </c>
      <c r="H59" s="164"/>
      <c r="I59" s="184"/>
      <c r="J59" s="180"/>
      <c r="K59" s="180"/>
    </row>
    <row r="60" spans="1:11" ht="30" customHeight="1" x14ac:dyDescent="0.3">
      <c r="A60" s="51"/>
      <c r="B60" s="173" t="str">
        <f>+B39</f>
        <v>Gobierno central</v>
      </c>
      <c r="C60" s="174">
        <f>+C39/$C$42</f>
        <v>6.7385014946784077E-3</v>
      </c>
      <c r="D60" s="174">
        <f>+D39/$D$42</f>
        <v>0.92807773300430851</v>
      </c>
      <c r="E60" s="174">
        <f>+E39/$E$42</f>
        <v>0</v>
      </c>
      <c r="F60" s="174">
        <f>+F39/$F$42</f>
        <v>0.26539857502577446</v>
      </c>
      <c r="G60" s="174">
        <f>+G39/$G$42</f>
        <v>5.8949458595761845E-4</v>
      </c>
      <c r="H60" s="168"/>
      <c r="I60" s="184"/>
      <c r="J60" s="180"/>
      <c r="K60" s="180"/>
    </row>
    <row r="61" spans="1:11" ht="30" customHeight="1" x14ac:dyDescent="0.3">
      <c r="A61" s="51"/>
      <c r="B61" s="173" t="str">
        <f t="shared" ref="B61:B62" si="17">+B40</f>
        <v>Gobierno local</v>
      </c>
      <c r="C61" s="174">
        <f t="shared" ref="C61:C62" si="18">+C40/$C$42</f>
        <v>1.1411737696761092E-3</v>
      </c>
      <c r="D61" s="174">
        <f t="shared" ref="D61:D62" si="19">+D40/$D$42</f>
        <v>2.0911502649517424E-2</v>
      </c>
      <c r="E61" s="174">
        <f t="shared" ref="E61:E62" si="20">+E40/$E$42</f>
        <v>0</v>
      </c>
      <c r="F61" s="174">
        <f t="shared" ref="F61:F62" si="21">+F40/$F$42</f>
        <v>1.5713809372329131E-4</v>
      </c>
      <c r="G61" s="174">
        <f t="shared" ref="G61:G62" si="22">+G40/$G$42</f>
        <v>0</v>
      </c>
      <c r="H61" s="168"/>
      <c r="I61" s="184"/>
      <c r="J61" s="180"/>
      <c r="K61" s="180"/>
    </row>
    <row r="62" spans="1:11" ht="30" customHeight="1" x14ac:dyDescent="0.3">
      <c r="A62" s="51"/>
      <c r="B62" s="173" t="str">
        <f t="shared" si="17"/>
        <v>Fondos de seguridad social</v>
      </c>
      <c r="C62" s="174">
        <f t="shared" si="18"/>
        <v>7.1801258592139576E-5</v>
      </c>
      <c r="D62" s="174">
        <f t="shared" si="19"/>
        <v>5.1010764346174048E-2</v>
      </c>
      <c r="E62" s="174">
        <f t="shared" si="20"/>
        <v>1</v>
      </c>
      <c r="F62" s="174">
        <f t="shared" si="21"/>
        <v>5.8187086314805091E-2</v>
      </c>
      <c r="G62" s="174">
        <f t="shared" si="22"/>
        <v>0.21170612143588471</v>
      </c>
      <c r="H62" s="168"/>
      <c r="I62" s="184"/>
      <c r="J62" s="180"/>
      <c r="K62" s="180"/>
    </row>
    <row r="63" spans="1:11" ht="30" customHeight="1" x14ac:dyDescent="0.3">
      <c r="B63" s="175"/>
      <c r="C63" s="174">
        <f>+SUM(C56:C62)</f>
        <v>0.99999999999999989</v>
      </c>
      <c r="D63" s="174">
        <f t="shared" ref="D63:G63" si="23">+SUM(D56:D62)</f>
        <v>1</v>
      </c>
      <c r="E63" s="174">
        <f t="shared" si="23"/>
        <v>1</v>
      </c>
      <c r="F63" s="174">
        <f t="shared" si="23"/>
        <v>1</v>
      </c>
      <c r="G63" s="174">
        <f t="shared" si="23"/>
        <v>1</v>
      </c>
      <c r="H63" s="168"/>
      <c r="I63" s="184"/>
      <c r="J63" s="180"/>
      <c r="K63" s="180"/>
    </row>
    <row r="64" spans="1:11" ht="30" customHeight="1" x14ac:dyDescent="0.3">
      <c r="B64" s="183"/>
      <c r="C64" s="183"/>
      <c r="D64" s="183"/>
      <c r="E64" s="183"/>
      <c r="F64" s="183"/>
      <c r="G64" s="184"/>
      <c r="H64" s="184"/>
      <c r="I64" s="131"/>
      <c r="J64" s="180"/>
      <c r="K64" s="180"/>
    </row>
    <row r="65" spans="2:11" ht="30" customHeight="1" x14ac:dyDescent="0.3">
      <c r="B65" s="183"/>
      <c r="C65" s="183"/>
      <c r="D65" s="183"/>
      <c r="E65" s="183"/>
      <c r="F65" s="183"/>
      <c r="G65" s="184"/>
      <c r="H65" s="184"/>
      <c r="I65" s="184"/>
      <c r="J65" s="180"/>
      <c r="K65" s="180"/>
    </row>
    <row r="66" spans="2:11" ht="30" customHeight="1" x14ac:dyDescent="0.3">
      <c r="B66" s="104"/>
      <c r="C66" s="36"/>
      <c r="D66" s="36"/>
      <c r="E66" s="36"/>
      <c r="F66" s="36"/>
      <c r="G66" s="36"/>
      <c r="H66" s="36"/>
      <c r="I66" s="184"/>
      <c r="J66" s="180"/>
      <c r="K66" s="180"/>
    </row>
    <row r="67" spans="2:11" ht="30" customHeight="1" x14ac:dyDescent="0.3">
      <c r="B67" s="104"/>
      <c r="C67" s="36"/>
      <c r="D67" s="36"/>
      <c r="E67" s="36"/>
      <c r="F67" s="36"/>
      <c r="G67" s="36"/>
      <c r="H67" s="36"/>
      <c r="I67" s="184"/>
      <c r="J67" s="180"/>
      <c r="K67" s="180"/>
    </row>
    <row r="68" spans="2:11" ht="30" customHeight="1" x14ac:dyDescent="0.3">
      <c r="B68" s="49" t="s">
        <v>257</v>
      </c>
      <c r="C68" s="36"/>
      <c r="D68" s="36"/>
      <c r="E68" s="36"/>
      <c r="F68" s="36"/>
      <c r="G68" s="36"/>
      <c r="H68" s="36"/>
      <c r="I68" s="184"/>
      <c r="J68" s="180"/>
      <c r="K68" s="180"/>
    </row>
    <row r="69" spans="2:11" ht="28.15" customHeight="1" x14ac:dyDescent="0.3">
      <c r="B69" s="93" t="s">
        <v>314</v>
      </c>
      <c r="C69" s="36"/>
      <c r="D69" s="36"/>
      <c r="E69" s="36"/>
      <c r="F69" s="36"/>
      <c r="G69" s="36"/>
      <c r="H69" s="36"/>
      <c r="I69" s="184"/>
      <c r="J69" s="180"/>
      <c r="K69" s="180"/>
    </row>
    <row r="70" spans="2:11" ht="16.149999999999999" customHeight="1" x14ac:dyDescent="0.3">
      <c r="B70" s="48" t="s">
        <v>56</v>
      </c>
      <c r="C70" s="36"/>
      <c r="D70" s="36"/>
      <c r="E70" s="36"/>
      <c r="F70" s="36"/>
      <c r="G70" s="36"/>
      <c r="H70" s="36"/>
      <c r="I70" s="184"/>
      <c r="J70" s="180"/>
      <c r="K70" s="180"/>
    </row>
    <row r="71" spans="2:11" ht="30" customHeight="1" x14ac:dyDescent="0.3">
      <c r="B71" s="36"/>
      <c r="C71" s="36"/>
      <c r="D71" s="36"/>
      <c r="E71" s="36"/>
      <c r="F71" s="36"/>
      <c r="G71" s="36"/>
      <c r="H71" s="36"/>
      <c r="I71" s="184"/>
      <c r="J71" s="180"/>
      <c r="K71" s="180"/>
    </row>
    <row r="72" spans="2:11" ht="30" customHeight="1" x14ac:dyDescent="0.3">
      <c r="B72" s="36"/>
      <c r="C72" s="36"/>
      <c r="D72" s="36"/>
      <c r="E72" s="36"/>
      <c r="F72" s="36"/>
      <c r="G72" s="36"/>
      <c r="H72" s="36"/>
      <c r="I72" s="184"/>
      <c r="J72" s="180"/>
      <c r="K72" s="180"/>
    </row>
    <row r="73" spans="2:11" ht="30" customHeight="1" x14ac:dyDescent="0.3">
      <c r="B73" s="36"/>
      <c r="C73" s="36"/>
      <c r="D73" s="36"/>
      <c r="E73" s="36"/>
      <c r="F73" s="36"/>
      <c r="G73" s="36"/>
      <c r="H73" s="36"/>
      <c r="I73" s="184"/>
      <c r="J73" s="180"/>
      <c r="K73" s="180"/>
    </row>
    <row r="74" spans="2:11" ht="30" customHeight="1" x14ac:dyDescent="0.3">
      <c r="B74" s="36"/>
      <c r="C74" s="36"/>
      <c r="D74" s="36"/>
      <c r="E74" s="36"/>
      <c r="F74" s="36"/>
      <c r="G74" s="36"/>
      <c r="H74" s="36"/>
      <c r="I74" s="184"/>
      <c r="J74" s="180"/>
      <c r="K74" s="180"/>
    </row>
    <row r="75" spans="2:11" ht="30" customHeight="1" x14ac:dyDescent="0.3">
      <c r="B75" s="36"/>
      <c r="C75" s="36"/>
      <c r="D75" s="36"/>
      <c r="E75" s="36"/>
      <c r="F75" s="36"/>
      <c r="G75" s="36"/>
      <c r="H75" s="36"/>
      <c r="I75" s="184"/>
      <c r="J75" s="180"/>
      <c r="K75" s="180"/>
    </row>
    <row r="76" spans="2:11" ht="30" customHeight="1" x14ac:dyDescent="0.3">
      <c r="B76" s="36"/>
      <c r="C76" s="36"/>
      <c r="D76" s="36"/>
      <c r="E76" s="36"/>
      <c r="F76" s="36"/>
      <c r="G76" s="36"/>
      <c r="H76" s="36"/>
      <c r="I76" s="184"/>
      <c r="J76" s="180"/>
      <c r="K76" s="180"/>
    </row>
    <row r="77" spans="2:11" ht="30" customHeight="1" x14ac:dyDescent="0.3">
      <c r="B77" s="36"/>
      <c r="C77" s="36"/>
      <c r="D77" s="36"/>
      <c r="E77" s="36"/>
      <c r="F77" s="36"/>
      <c r="G77" s="36"/>
      <c r="H77" s="36"/>
      <c r="I77" s="184"/>
      <c r="J77" s="180"/>
      <c r="K77" s="180"/>
    </row>
    <row r="78" spans="2:11" ht="30" customHeight="1" x14ac:dyDescent="0.3">
      <c r="B78" s="36"/>
      <c r="C78" s="36"/>
      <c r="D78" s="36"/>
      <c r="E78" s="36"/>
      <c r="F78" s="36"/>
      <c r="G78" s="36"/>
      <c r="H78" s="36"/>
      <c r="I78" s="184"/>
      <c r="J78" s="180"/>
      <c r="K78" s="180"/>
    </row>
    <row r="79" spans="2:11" ht="30" customHeight="1" x14ac:dyDescent="0.3">
      <c r="B79" s="36"/>
      <c r="C79" s="36"/>
      <c r="D79" s="36"/>
      <c r="E79" s="36"/>
      <c r="F79" s="36"/>
      <c r="G79" s="36"/>
      <c r="H79" s="36"/>
      <c r="I79" s="184"/>
      <c r="J79" s="180"/>
      <c r="K79" s="180"/>
    </row>
    <row r="80" spans="2:11" ht="30" customHeight="1" x14ac:dyDescent="0.3">
      <c r="I80" s="180"/>
      <c r="J80" s="180"/>
      <c r="K80" s="180"/>
    </row>
  </sheetData>
  <sheetProtection selectLockedCells="1" selectUnlockedCells="1"/>
  <mergeCells count="6">
    <mergeCell ref="B52:H52"/>
    <mergeCell ref="B30:H30"/>
    <mergeCell ref="B3:H3"/>
    <mergeCell ref="B4:H4"/>
    <mergeCell ref="B7:H7"/>
    <mergeCell ref="B5:F5"/>
  </mergeCells>
  <conditionalFormatting sqref="C43:H43">
    <cfRule type="cellIs" dxfId="27" priority="3" operator="lessThan">
      <formula>0</formula>
    </cfRule>
    <cfRule type="cellIs" dxfId="26" priority="4" operator="greaterThan">
      <formula>0</formula>
    </cfRule>
  </conditionalFormatting>
  <conditionalFormatting sqref="H56">
    <cfRule type="cellIs" dxfId="25" priority="5" operator="notEqual">
      <formula>0</formula>
    </cfRule>
  </conditionalFormatting>
  <hyperlinks>
    <hyperlink ref="B6" location="Indice!A1" display="Índice"/>
    <hyperlink ref="H6" location="'2.3_EROG SECT'!A1" display="Siguiente"/>
    <hyperlink ref="G6" location="'2.1_FINANC SECT'!A1" display="Anterior"/>
  </hyperlinks>
  <pageMargins left="0.25" right="0.25" top="0.75" bottom="0.75" header="0.3" footer="0.3"/>
  <pageSetup paperSize="9" scale="93" orientation="portrait" horizontalDpi="4294967293"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showGridLines="0" showZeros="0" zoomScale="60" zoomScaleNormal="60" zoomScaleSheetLayoutView="100" workbookViewId="0">
      <pane ySplit="6" topLeftCell="A7" activePane="bottomLeft" state="frozen"/>
      <selection pane="bottomLeft"/>
    </sheetView>
  </sheetViews>
  <sheetFormatPr baseColWidth="10" defaultRowHeight="15" x14ac:dyDescent="0.25"/>
  <cols>
    <col min="1" max="1" width="2.85546875" customWidth="1"/>
    <col min="2" max="2" width="50.28515625" customWidth="1"/>
    <col min="3" max="18" width="15.28515625" customWidth="1"/>
    <col min="19" max="19" width="14.7109375" customWidth="1"/>
    <col min="20" max="20" width="15.42578125" customWidth="1"/>
  </cols>
  <sheetData>
    <row r="1" spans="2:20" ht="84.75" customHeight="1" x14ac:dyDescent="0.25"/>
    <row r="2" spans="2:20" ht="21" customHeight="1" x14ac:dyDescent="0.25">
      <c r="J2" s="190"/>
    </row>
    <row r="3" spans="2:20" ht="34.9" customHeight="1" x14ac:dyDescent="0.25">
      <c r="B3" s="472" t="s">
        <v>87</v>
      </c>
      <c r="C3" s="472"/>
      <c r="D3" s="472"/>
      <c r="E3" s="472"/>
      <c r="F3" s="472"/>
      <c r="G3" s="472"/>
      <c r="H3" s="472"/>
      <c r="I3" s="472"/>
      <c r="J3" s="472"/>
      <c r="K3" s="472"/>
      <c r="L3" s="472"/>
      <c r="M3" s="472"/>
      <c r="N3" s="472"/>
      <c r="O3" s="472"/>
      <c r="P3" s="472"/>
      <c r="Q3" s="472"/>
      <c r="R3" s="472"/>
    </row>
    <row r="4" spans="2:20" ht="37.15" customHeight="1" x14ac:dyDescent="0.25">
      <c r="B4" s="469" t="s">
        <v>324</v>
      </c>
      <c r="C4" s="469"/>
      <c r="D4" s="469"/>
      <c r="E4" s="469"/>
      <c r="F4" s="469"/>
      <c r="G4" s="469"/>
      <c r="H4" s="469"/>
      <c r="I4" s="469"/>
      <c r="J4" s="469"/>
      <c r="K4" s="469"/>
      <c r="L4" s="469"/>
      <c r="M4" s="469"/>
      <c r="N4" s="469"/>
      <c r="O4" s="469"/>
      <c r="P4" s="469"/>
      <c r="Q4" s="469"/>
      <c r="R4" s="469"/>
    </row>
    <row r="5" spans="2:20" ht="7.15" customHeight="1" x14ac:dyDescent="0.25">
      <c r="B5" s="468"/>
      <c r="C5" s="468"/>
      <c r="D5" s="468"/>
      <c r="E5" s="468"/>
      <c r="F5" s="468"/>
      <c r="G5" s="468"/>
      <c r="H5" s="468"/>
      <c r="I5" s="468"/>
      <c r="J5" s="468"/>
      <c r="K5" s="468"/>
      <c r="L5" s="468"/>
      <c r="M5" s="468"/>
    </row>
    <row r="6" spans="2:20" ht="23.25" customHeight="1" x14ac:dyDescent="0.25">
      <c r="B6" s="62" t="s">
        <v>38</v>
      </c>
      <c r="C6" s="63"/>
      <c r="D6" s="63"/>
      <c r="E6" s="63"/>
      <c r="F6" s="63"/>
      <c r="G6" s="63"/>
      <c r="H6" s="63"/>
      <c r="I6" s="63"/>
      <c r="J6" s="63"/>
      <c r="K6" s="63"/>
      <c r="L6" s="63"/>
      <c r="M6" s="63"/>
      <c r="N6" s="63"/>
      <c r="O6" s="63"/>
      <c r="R6" s="65" t="s">
        <v>74</v>
      </c>
      <c r="S6" s="65" t="s">
        <v>75</v>
      </c>
    </row>
    <row r="7" spans="2:20" ht="25.15" customHeight="1" x14ac:dyDescent="0.25">
      <c r="B7" s="470" t="s">
        <v>51</v>
      </c>
      <c r="C7" s="470"/>
      <c r="D7" s="470"/>
      <c r="E7" s="470"/>
      <c r="F7" s="470"/>
      <c r="G7" s="470"/>
      <c r="H7" s="470"/>
      <c r="I7" s="470"/>
      <c r="J7" s="470"/>
      <c r="K7" s="470"/>
      <c r="L7" s="470"/>
      <c r="M7" s="470"/>
      <c r="N7" s="470"/>
      <c r="O7" s="470"/>
      <c r="P7" s="470"/>
      <c r="Q7" s="470"/>
      <c r="R7" s="470"/>
    </row>
    <row r="8" spans="2:20" ht="33" customHeight="1" x14ac:dyDescent="0.25">
      <c r="B8" s="28" t="s">
        <v>40</v>
      </c>
      <c r="C8" s="28">
        <v>2007</v>
      </c>
      <c r="D8" s="28">
        <v>2008</v>
      </c>
      <c r="E8" s="28">
        <v>2009</v>
      </c>
      <c r="F8" s="28">
        <v>2010</v>
      </c>
      <c r="G8" s="28">
        <v>2011</v>
      </c>
      <c r="H8" s="28">
        <v>2012</v>
      </c>
      <c r="I8" s="28">
        <v>2013</v>
      </c>
      <c r="J8" s="28">
        <v>2014</v>
      </c>
      <c r="K8" s="28">
        <v>2015</v>
      </c>
      <c r="L8" s="28">
        <v>2016</v>
      </c>
      <c r="M8" s="28">
        <v>2017</v>
      </c>
      <c r="N8" s="28">
        <v>2018</v>
      </c>
      <c r="O8" s="28">
        <v>2019</v>
      </c>
      <c r="P8" s="28">
        <v>2020</v>
      </c>
      <c r="Q8" s="28">
        <v>2021</v>
      </c>
      <c r="R8" s="28">
        <v>2022</v>
      </c>
      <c r="S8" s="28">
        <v>2023</v>
      </c>
      <c r="T8" s="28">
        <v>2024</v>
      </c>
    </row>
    <row r="9" spans="2:20" ht="33" customHeight="1" x14ac:dyDescent="0.25">
      <c r="B9" s="123" t="s">
        <v>404</v>
      </c>
      <c r="C9" s="192">
        <v>1137080</v>
      </c>
      <c r="D9" s="192">
        <v>1412953</v>
      </c>
      <c r="E9" s="192">
        <v>1658442</v>
      </c>
      <c r="F9" s="192">
        <v>2179175</v>
      </c>
      <c r="G9" s="192">
        <v>2869283</v>
      </c>
      <c r="H9" s="192">
        <v>3608772</v>
      </c>
      <c r="I9" s="192">
        <v>4127835</v>
      </c>
      <c r="J9" s="192">
        <v>4647543</v>
      </c>
      <c r="K9" s="192">
        <v>4816880</v>
      </c>
      <c r="L9" s="192">
        <v>5054439</v>
      </c>
      <c r="M9" s="192">
        <v>5873034</v>
      </c>
      <c r="N9" s="192">
        <v>5589528</v>
      </c>
      <c r="O9" s="192">
        <v>5336867</v>
      </c>
      <c r="P9" s="192">
        <v>4968495</v>
      </c>
      <c r="Q9" s="192">
        <v>5662920</v>
      </c>
      <c r="R9" s="192">
        <v>5665190</v>
      </c>
      <c r="S9" s="192">
        <v>6033686</v>
      </c>
      <c r="T9" s="192">
        <v>5960836</v>
      </c>
    </row>
    <row r="10" spans="2:20" ht="33" customHeight="1" x14ac:dyDescent="0.25">
      <c r="B10" s="122" t="s">
        <v>398</v>
      </c>
      <c r="C10" s="193">
        <v>722429</v>
      </c>
      <c r="D10" s="193">
        <v>950908</v>
      </c>
      <c r="E10" s="193">
        <v>1014741</v>
      </c>
      <c r="F10" s="193">
        <v>1217619</v>
      </c>
      <c r="G10" s="193">
        <v>1429112</v>
      </c>
      <c r="H10" s="193">
        <v>1861091</v>
      </c>
      <c r="I10" s="193">
        <v>2381207</v>
      </c>
      <c r="J10" s="193">
        <v>2613697</v>
      </c>
      <c r="K10" s="193">
        <v>2669742</v>
      </c>
      <c r="L10" s="193">
        <v>2655620</v>
      </c>
      <c r="M10" s="193">
        <v>3369017</v>
      </c>
      <c r="N10" s="193">
        <v>3144652</v>
      </c>
      <c r="O10" s="193">
        <v>2885173</v>
      </c>
      <c r="P10" s="193">
        <v>2670714</v>
      </c>
      <c r="Q10" s="193">
        <v>3030251</v>
      </c>
      <c r="R10" s="193">
        <v>3124314</v>
      </c>
      <c r="S10" s="193">
        <v>3428864</v>
      </c>
      <c r="T10" s="193">
        <v>3264356</v>
      </c>
    </row>
    <row r="11" spans="2:20" ht="33" customHeight="1" x14ac:dyDescent="0.25">
      <c r="B11" s="122" t="s">
        <v>399</v>
      </c>
      <c r="C11" s="193">
        <v>53762</v>
      </c>
      <c r="D11" s="193">
        <v>63356</v>
      </c>
      <c r="E11" s="193">
        <v>71777</v>
      </c>
      <c r="F11" s="193">
        <v>67087</v>
      </c>
      <c r="G11" s="193">
        <v>58238</v>
      </c>
      <c r="H11" s="193">
        <v>68055</v>
      </c>
      <c r="I11" s="193">
        <v>70896</v>
      </c>
      <c r="J11" s="193">
        <v>45048</v>
      </c>
      <c r="K11" s="193">
        <v>38454</v>
      </c>
      <c r="L11" s="193">
        <v>40795</v>
      </c>
      <c r="M11" s="193">
        <v>40908</v>
      </c>
      <c r="N11" s="193">
        <v>49421</v>
      </c>
      <c r="O11" s="193">
        <v>52353</v>
      </c>
      <c r="P11" s="193">
        <v>64193</v>
      </c>
      <c r="Q11" s="193">
        <v>68102</v>
      </c>
      <c r="R11" s="193">
        <v>65944</v>
      </c>
      <c r="S11" s="193">
        <v>72289</v>
      </c>
      <c r="T11" s="193">
        <v>64640</v>
      </c>
    </row>
    <row r="12" spans="2:20" ht="33" customHeight="1" x14ac:dyDescent="0.25">
      <c r="B12" s="122" t="s">
        <v>406</v>
      </c>
      <c r="C12" s="193">
        <v>360889</v>
      </c>
      <c r="D12" s="193">
        <v>398689</v>
      </c>
      <c r="E12" s="193">
        <v>571924</v>
      </c>
      <c r="F12" s="193">
        <v>894469</v>
      </c>
      <c r="G12" s="193">
        <v>1381933</v>
      </c>
      <c r="H12" s="193">
        <v>1679626</v>
      </c>
      <c r="I12" s="193">
        <v>1675732</v>
      </c>
      <c r="J12" s="193">
        <v>1988798</v>
      </c>
      <c r="K12" s="193">
        <v>2108684</v>
      </c>
      <c r="L12" s="193">
        <v>2358024</v>
      </c>
      <c r="M12" s="193">
        <v>2463109</v>
      </c>
      <c r="N12" s="193">
        <v>2395455</v>
      </c>
      <c r="O12" s="193">
        <v>2399341</v>
      </c>
      <c r="P12" s="193">
        <v>2233588</v>
      </c>
      <c r="Q12" s="193">
        <v>2564567</v>
      </c>
      <c r="R12" s="193">
        <v>2474932</v>
      </c>
      <c r="S12" s="193">
        <v>2532533</v>
      </c>
      <c r="T12" s="193">
        <v>2631840</v>
      </c>
    </row>
    <row r="13" spans="2:20" ht="33" customHeight="1" x14ac:dyDescent="0.25">
      <c r="B13" s="97" t="s">
        <v>397</v>
      </c>
      <c r="C13" s="192">
        <v>668698</v>
      </c>
      <c r="D13" s="192">
        <v>817636</v>
      </c>
      <c r="E13" s="192">
        <v>1006957</v>
      </c>
      <c r="F13" s="192">
        <v>1195784</v>
      </c>
      <c r="G13" s="192">
        <v>1390776</v>
      </c>
      <c r="H13" s="192">
        <v>1579780</v>
      </c>
      <c r="I13" s="192">
        <v>1768824</v>
      </c>
      <c r="J13" s="192">
        <v>1936679</v>
      </c>
      <c r="K13" s="192">
        <v>2150765</v>
      </c>
      <c r="L13" s="192">
        <v>1985598</v>
      </c>
      <c r="M13" s="192">
        <v>1908615</v>
      </c>
      <c r="N13" s="192">
        <v>1978180</v>
      </c>
      <c r="O13" s="192">
        <v>2232941</v>
      </c>
      <c r="P13" s="192">
        <v>2220357</v>
      </c>
      <c r="Q13" s="192">
        <v>2540331</v>
      </c>
      <c r="R13" s="192">
        <v>2597296</v>
      </c>
      <c r="S13" s="192">
        <v>2881316</v>
      </c>
      <c r="T13" s="192">
        <v>3059093</v>
      </c>
    </row>
    <row r="14" spans="2:20" ht="33" customHeight="1" x14ac:dyDescent="0.25">
      <c r="B14" s="122" t="s">
        <v>407</v>
      </c>
      <c r="C14" s="193">
        <v>495794</v>
      </c>
      <c r="D14" s="193">
        <v>610920</v>
      </c>
      <c r="E14" s="193">
        <v>752437</v>
      </c>
      <c r="F14" s="193">
        <v>960901</v>
      </c>
      <c r="G14" s="193">
        <v>1109750</v>
      </c>
      <c r="H14" s="193">
        <v>1292921</v>
      </c>
      <c r="I14" s="193">
        <v>1507456</v>
      </c>
      <c r="J14" s="193">
        <v>1635285</v>
      </c>
      <c r="K14" s="193">
        <v>1853410</v>
      </c>
      <c r="L14" s="193">
        <v>1594771</v>
      </c>
      <c r="M14" s="193">
        <v>1591980</v>
      </c>
      <c r="N14" s="193">
        <v>1631762</v>
      </c>
      <c r="O14" s="193">
        <v>1860380</v>
      </c>
      <c r="P14" s="193">
        <v>1848686</v>
      </c>
      <c r="Q14" s="193">
        <v>2141797</v>
      </c>
      <c r="R14" s="193">
        <v>2126598</v>
      </c>
      <c r="S14" s="193">
        <v>2372421</v>
      </c>
      <c r="T14" s="193">
        <v>2546896</v>
      </c>
    </row>
    <row r="15" spans="2:20" ht="33" customHeight="1" x14ac:dyDescent="0.25">
      <c r="B15" s="122" t="s">
        <v>408</v>
      </c>
      <c r="C15" s="193">
        <v>98749</v>
      </c>
      <c r="D15" s="193">
        <v>110487</v>
      </c>
      <c r="E15" s="193">
        <v>125294</v>
      </c>
      <c r="F15" s="193">
        <v>89458</v>
      </c>
      <c r="G15" s="193">
        <v>124345</v>
      </c>
      <c r="H15" s="193">
        <v>138120</v>
      </c>
      <c r="I15" s="193">
        <v>78700</v>
      </c>
      <c r="J15" s="193">
        <v>66915</v>
      </c>
      <c r="K15" s="193">
        <v>72903</v>
      </c>
      <c r="L15" s="193">
        <v>106484</v>
      </c>
      <c r="M15" s="193">
        <v>74083</v>
      </c>
      <c r="N15" s="193">
        <v>74045</v>
      </c>
      <c r="O15" s="193">
        <v>73796</v>
      </c>
      <c r="P15" s="193">
        <v>58967</v>
      </c>
      <c r="Q15" s="193">
        <v>69223</v>
      </c>
      <c r="R15" s="193">
        <v>73645</v>
      </c>
      <c r="S15" s="193">
        <v>74177</v>
      </c>
      <c r="T15" s="193">
        <v>64124</v>
      </c>
    </row>
    <row r="16" spans="2:20" ht="33" customHeight="1" x14ac:dyDescent="0.25">
      <c r="B16" s="122" t="s">
        <v>409</v>
      </c>
      <c r="C16" s="193">
        <v>74155</v>
      </c>
      <c r="D16" s="193">
        <v>96229</v>
      </c>
      <c r="E16" s="193">
        <v>129226</v>
      </c>
      <c r="F16" s="193">
        <v>145425</v>
      </c>
      <c r="G16" s="193">
        <v>156681</v>
      </c>
      <c r="H16" s="193">
        <v>148739</v>
      </c>
      <c r="I16" s="193">
        <v>182668</v>
      </c>
      <c r="J16" s="193">
        <v>234479</v>
      </c>
      <c r="K16" s="193">
        <v>224452</v>
      </c>
      <c r="L16" s="193">
        <v>284343</v>
      </c>
      <c r="M16" s="193">
        <v>242552</v>
      </c>
      <c r="N16" s="193">
        <v>272373</v>
      </c>
      <c r="O16" s="193">
        <v>298765</v>
      </c>
      <c r="P16" s="193">
        <v>312704</v>
      </c>
      <c r="Q16" s="193">
        <v>329311</v>
      </c>
      <c r="R16" s="193">
        <v>397053</v>
      </c>
      <c r="S16" s="193">
        <v>434718</v>
      </c>
      <c r="T16" s="193">
        <v>448073</v>
      </c>
    </row>
    <row r="17" spans="1:20" ht="33" customHeight="1" x14ac:dyDescent="0.25">
      <c r="B17" s="123" t="s">
        <v>424</v>
      </c>
      <c r="C17" s="192">
        <v>1805778</v>
      </c>
      <c r="D17" s="192">
        <v>2230589</v>
      </c>
      <c r="E17" s="192">
        <v>2665399</v>
      </c>
      <c r="F17" s="192">
        <v>3374959</v>
      </c>
      <c r="G17" s="192">
        <v>4260059</v>
      </c>
      <c r="H17" s="192">
        <v>5188552</v>
      </c>
      <c r="I17" s="192">
        <v>5896659</v>
      </c>
      <c r="J17" s="192">
        <v>6584222</v>
      </c>
      <c r="K17" s="192">
        <v>6967645</v>
      </c>
      <c r="L17" s="192">
        <v>7040037</v>
      </c>
      <c r="M17" s="192">
        <v>7781649</v>
      </c>
      <c r="N17" s="192">
        <v>7567708</v>
      </c>
      <c r="O17" s="192">
        <v>7569808</v>
      </c>
      <c r="P17" s="192">
        <v>7188852</v>
      </c>
      <c r="Q17" s="192">
        <v>8203251</v>
      </c>
      <c r="R17" s="192">
        <v>8262486</v>
      </c>
      <c r="S17" s="192">
        <v>8915002</v>
      </c>
      <c r="T17" s="192">
        <v>9019929</v>
      </c>
    </row>
    <row r="18" spans="1:20" ht="21.75" customHeight="1" x14ac:dyDescent="0.3">
      <c r="B18" s="49" t="s">
        <v>314</v>
      </c>
      <c r="C18" s="188"/>
      <c r="D18" s="188"/>
      <c r="E18" s="188"/>
      <c r="F18" s="188"/>
      <c r="G18" s="188"/>
      <c r="H18" s="188"/>
      <c r="I18" s="188"/>
      <c r="J18" s="188"/>
      <c r="K18" s="188"/>
      <c r="L18" s="188"/>
      <c r="M18" s="188"/>
      <c r="N18" s="188"/>
      <c r="O18" s="191"/>
    </row>
    <row r="19" spans="1:20" ht="18" customHeight="1" x14ac:dyDescent="0.25">
      <c r="B19" s="77"/>
      <c r="C19" s="187"/>
      <c r="D19" s="189"/>
      <c r="E19" s="189"/>
      <c r="F19" s="189"/>
      <c r="G19" s="189"/>
      <c r="H19" s="189"/>
      <c r="I19" s="189"/>
      <c r="J19" s="189"/>
      <c r="K19" s="189"/>
      <c r="L19" s="189"/>
      <c r="M19" s="189"/>
    </row>
    <row r="20" spans="1:20" ht="31.9" customHeight="1" x14ac:dyDescent="0.25">
      <c r="B20" s="475" t="s">
        <v>325</v>
      </c>
      <c r="C20" s="475"/>
      <c r="D20" s="475"/>
      <c r="E20" s="475"/>
      <c r="F20" s="475"/>
      <c r="G20" s="475"/>
      <c r="H20" s="475"/>
      <c r="I20" s="475"/>
      <c r="J20" s="475"/>
      <c r="K20" s="475"/>
      <c r="L20" s="475"/>
      <c r="M20" s="475"/>
      <c r="N20" s="475"/>
      <c r="O20" s="475"/>
      <c r="P20" s="475"/>
      <c r="Q20" s="475"/>
      <c r="R20" s="475"/>
    </row>
    <row r="21" spans="1:20" x14ac:dyDescent="0.25">
      <c r="B21" s="17"/>
      <c r="C21" s="17"/>
      <c r="D21" s="17"/>
      <c r="E21" s="17"/>
      <c r="F21" s="17"/>
      <c r="G21" s="17"/>
      <c r="H21" s="17"/>
      <c r="I21" s="17"/>
      <c r="J21" s="17"/>
      <c r="K21" s="17"/>
      <c r="L21" s="17"/>
      <c r="M21" s="17"/>
      <c r="N21" s="17"/>
      <c r="O21" s="17"/>
      <c r="P21" s="17"/>
      <c r="Q21" s="17"/>
      <c r="R21" s="17"/>
      <c r="S21" s="17"/>
    </row>
    <row r="22" spans="1:20" x14ac:dyDescent="0.25">
      <c r="A22" s="17"/>
      <c r="B22" s="17"/>
      <c r="C22" s="17"/>
      <c r="D22" s="17"/>
      <c r="E22" s="17"/>
      <c r="F22" s="17"/>
      <c r="G22" s="17"/>
      <c r="H22" s="17"/>
      <c r="I22" s="17"/>
      <c r="J22" s="17"/>
      <c r="K22" s="17"/>
      <c r="L22" s="17"/>
      <c r="M22" s="17"/>
      <c r="N22" s="17"/>
      <c r="O22" s="17"/>
      <c r="P22" s="17"/>
      <c r="Q22" s="17"/>
      <c r="R22" s="17"/>
      <c r="S22" s="17"/>
    </row>
    <row r="23" spans="1:20" x14ac:dyDescent="0.25">
      <c r="A23" s="17"/>
      <c r="B23" s="194"/>
      <c r="C23" s="195">
        <f>+C8</f>
        <v>2007</v>
      </c>
      <c r="D23" s="195">
        <f t="shared" ref="D23:T23" si="0">+D8</f>
        <v>2008</v>
      </c>
      <c r="E23" s="195">
        <f t="shared" si="0"/>
        <v>2009</v>
      </c>
      <c r="F23" s="195">
        <f t="shared" si="0"/>
        <v>2010</v>
      </c>
      <c r="G23" s="195">
        <f t="shared" si="0"/>
        <v>2011</v>
      </c>
      <c r="H23" s="195">
        <f t="shared" si="0"/>
        <v>2012</v>
      </c>
      <c r="I23" s="195">
        <f t="shared" si="0"/>
        <v>2013</v>
      </c>
      <c r="J23" s="195">
        <f t="shared" si="0"/>
        <v>2014</v>
      </c>
      <c r="K23" s="195">
        <f t="shared" si="0"/>
        <v>2015</v>
      </c>
      <c r="L23" s="195">
        <f t="shared" si="0"/>
        <v>2016</v>
      </c>
      <c r="M23" s="195">
        <f t="shared" si="0"/>
        <v>2017</v>
      </c>
      <c r="N23" s="195">
        <f t="shared" si="0"/>
        <v>2018</v>
      </c>
      <c r="O23" s="195">
        <f t="shared" si="0"/>
        <v>2019</v>
      </c>
      <c r="P23" s="195">
        <f t="shared" si="0"/>
        <v>2020</v>
      </c>
      <c r="Q23" s="195">
        <f t="shared" si="0"/>
        <v>2021</v>
      </c>
      <c r="R23" s="195">
        <f t="shared" si="0"/>
        <v>2022</v>
      </c>
      <c r="S23" s="195">
        <f t="shared" si="0"/>
        <v>2023</v>
      </c>
      <c r="T23" s="195">
        <f t="shared" si="0"/>
        <v>2024</v>
      </c>
    </row>
    <row r="24" spans="1:20" x14ac:dyDescent="0.25">
      <c r="A24" s="17"/>
      <c r="B24" s="196" t="str">
        <f>B9</f>
        <v>Sector Público</v>
      </c>
      <c r="C24" s="197">
        <f>C9/1000</f>
        <v>1137.08</v>
      </c>
      <c r="D24" s="197">
        <f t="shared" ref="D24:N24" si="1">D9/1000</f>
        <v>1412.953</v>
      </c>
      <c r="E24" s="197">
        <f t="shared" si="1"/>
        <v>1658.442</v>
      </c>
      <c r="F24" s="197">
        <f t="shared" si="1"/>
        <v>2179.1750000000002</v>
      </c>
      <c r="G24" s="197">
        <f t="shared" si="1"/>
        <v>2869.2829999999999</v>
      </c>
      <c r="H24" s="197">
        <f t="shared" si="1"/>
        <v>3608.7719999999999</v>
      </c>
      <c r="I24" s="197">
        <f t="shared" si="1"/>
        <v>4127.835</v>
      </c>
      <c r="J24" s="197">
        <f t="shared" si="1"/>
        <v>4647.5429999999997</v>
      </c>
      <c r="K24" s="197">
        <f t="shared" si="1"/>
        <v>4816.88</v>
      </c>
      <c r="L24" s="197">
        <f t="shared" si="1"/>
        <v>5054.4390000000003</v>
      </c>
      <c r="M24" s="197">
        <f t="shared" si="1"/>
        <v>5873.0339999999997</v>
      </c>
      <c r="N24" s="197">
        <f t="shared" si="1"/>
        <v>5589.5280000000002</v>
      </c>
      <c r="O24" s="197">
        <f t="shared" ref="O24:T24" si="2">O9/1000</f>
        <v>5336.8670000000002</v>
      </c>
      <c r="P24" s="197">
        <f t="shared" si="2"/>
        <v>4968.4949999999999</v>
      </c>
      <c r="Q24" s="197">
        <f t="shared" si="2"/>
        <v>5662.92</v>
      </c>
      <c r="R24" s="197">
        <f t="shared" si="2"/>
        <v>5665.19</v>
      </c>
      <c r="S24" s="197">
        <f t="shared" si="2"/>
        <v>6033.6859999999997</v>
      </c>
      <c r="T24" s="197">
        <f t="shared" si="2"/>
        <v>5960.8360000000002</v>
      </c>
    </row>
    <row r="25" spans="1:20" x14ac:dyDescent="0.25">
      <c r="A25" s="17"/>
      <c r="B25" s="196" t="str">
        <f>B13</f>
        <v>Sector privado</v>
      </c>
      <c r="C25" s="197">
        <f>C13/1000</f>
        <v>668.69799999999998</v>
      </c>
      <c r="D25" s="197">
        <f t="shared" ref="D25:N25" si="3">D13/1000</f>
        <v>817.63599999999997</v>
      </c>
      <c r="E25" s="197">
        <f t="shared" si="3"/>
        <v>1006.957</v>
      </c>
      <c r="F25" s="197">
        <f t="shared" si="3"/>
        <v>1195.7840000000001</v>
      </c>
      <c r="G25" s="197">
        <f t="shared" si="3"/>
        <v>1390.7760000000001</v>
      </c>
      <c r="H25" s="197">
        <f t="shared" si="3"/>
        <v>1579.78</v>
      </c>
      <c r="I25" s="197">
        <f t="shared" si="3"/>
        <v>1768.8240000000001</v>
      </c>
      <c r="J25" s="197">
        <f t="shared" si="3"/>
        <v>1936.6790000000001</v>
      </c>
      <c r="K25" s="197">
        <f t="shared" si="3"/>
        <v>2150.7649999999999</v>
      </c>
      <c r="L25" s="197">
        <f t="shared" si="3"/>
        <v>1985.598</v>
      </c>
      <c r="M25" s="197">
        <f t="shared" si="3"/>
        <v>1908.615</v>
      </c>
      <c r="N25" s="197">
        <f t="shared" si="3"/>
        <v>1978.18</v>
      </c>
      <c r="O25" s="197">
        <f t="shared" ref="O25:R25" si="4">O13/1000</f>
        <v>2232.9409999999998</v>
      </c>
      <c r="P25" s="197">
        <f t="shared" si="4"/>
        <v>2220.357</v>
      </c>
      <c r="Q25" s="197">
        <f t="shared" si="4"/>
        <v>2540.3310000000001</v>
      </c>
      <c r="R25" s="197">
        <f t="shared" si="4"/>
        <v>2597.2959999999998</v>
      </c>
      <c r="S25" s="197">
        <f t="shared" ref="S25:T25" si="5">S10/1000</f>
        <v>3428.864</v>
      </c>
      <c r="T25" s="197">
        <f t="shared" si="5"/>
        <v>3264.3560000000002</v>
      </c>
    </row>
    <row r="26" spans="1:20" x14ac:dyDescent="0.25">
      <c r="A26" s="17"/>
      <c r="B26" s="198" t="s">
        <v>55</v>
      </c>
      <c r="C26" s="199">
        <f>+C25/C24</f>
        <v>0.58808351215393817</v>
      </c>
      <c r="D26" s="199">
        <f t="shared" ref="D26:N26" si="6">+D25/D24</f>
        <v>0.57867176049026403</v>
      </c>
      <c r="E26" s="199">
        <f t="shared" si="6"/>
        <v>0.60717046480974313</v>
      </c>
      <c r="F26" s="199">
        <f t="shared" si="6"/>
        <v>0.54873243314557119</v>
      </c>
      <c r="G26" s="199">
        <f t="shared" si="6"/>
        <v>0.4847120343305279</v>
      </c>
      <c r="H26" s="199">
        <f t="shared" si="6"/>
        <v>0.43776109989769374</v>
      </c>
      <c r="I26" s="199">
        <f t="shared" si="6"/>
        <v>0.4285113140423491</v>
      </c>
      <c r="J26" s="199">
        <f t="shared" si="6"/>
        <v>0.41671029186819791</v>
      </c>
      <c r="K26" s="199">
        <f t="shared" si="6"/>
        <v>0.44650582949959305</v>
      </c>
      <c r="L26" s="199">
        <f t="shared" si="6"/>
        <v>0.39284241040400325</v>
      </c>
      <c r="M26" s="199">
        <f t="shared" si="6"/>
        <v>0.32497938884739985</v>
      </c>
      <c r="N26" s="199">
        <f t="shared" si="6"/>
        <v>0.35390823697457102</v>
      </c>
      <c r="O26" s="199">
        <f t="shared" ref="O26:R26" si="7">+O25/O24</f>
        <v>0.41839922186556266</v>
      </c>
      <c r="P26" s="199">
        <f t="shared" si="7"/>
        <v>0.44688723647704187</v>
      </c>
      <c r="Q26" s="199">
        <f t="shared" si="7"/>
        <v>0.44859030323578652</v>
      </c>
      <c r="R26" s="199">
        <f t="shared" si="7"/>
        <v>0.45846582374112782</v>
      </c>
      <c r="S26" s="197">
        <f t="shared" ref="S26:T26" si="8">S11/1000</f>
        <v>72.289000000000001</v>
      </c>
      <c r="T26" s="197">
        <f t="shared" si="8"/>
        <v>64.64</v>
      </c>
    </row>
    <row r="27" spans="1:20" x14ac:dyDescent="0.25">
      <c r="A27" s="17"/>
      <c r="B27" s="17"/>
      <c r="C27" s="17"/>
      <c r="D27" s="17"/>
      <c r="E27" s="17"/>
      <c r="F27" s="17"/>
      <c r="G27" s="17"/>
      <c r="H27" s="17"/>
      <c r="I27" s="17"/>
      <c r="J27" s="17"/>
      <c r="K27" s="17"/>
      <c r="L27" s="17"/>
      <c r="M27" s="17"/>
      <c r="N27" s="17"/>
      <c r="O27" s="17"/>
      <c r="P27" s="17"/>
      <c r="Q27" s="17"/>
      <c r="R27" s="17"/>
      <c r="S27" s="17"/>
    </row>
    <row r="28" spans="1:20" x14ac:dyDescent="0.25">
      <c r="A28" s="17"/>
      <c r="B28" s="17"/>
      <c r="C28" s="17"/>
      <c r="D28" s="17"/>
      <c r="E28" s="17"/>
      <c r="F28" s="17"/>
      <c r="G28" s="17"/>
      <c r="H28" s="17"/>
      <c r="I28" s="17"/>
      <c r="J28" s="17"/>
      <c r="K28" s="17"/>
      <c r="L28" s="17"/>
      <c r="M28" s="17"/>
      <c r="N28" s="17"/>
      <c r="O28" s="17"/>
      <c r="P28" s="17"/>
      <c r="Q28" s="17"/>
      <c r="R28" s="17"/>
      <c r="S28" s="17"/>
    </row>
    <row r="29" spans="1:20" x14ac:dyDescent="0.25">
      <c r="A29" s="17"/>
      <c r="B29" s="17"/>
      <c r="C29" s="17"/>
      <c r="D29" s="17"/>
      <c r="E29" s="17"/>
      <c r="F29" s="17"/>
      <c r="G29" s="17"/>
      <c r="H29" s="17"/>
      <c r="I29" s="17"/>
      <c r="J29" s="17"/>
      <c r="K29" s="17"/>
      <c r="L29" s="17"/>
      <c r="M29" s="17"/>
      <c r="N29" s="17"/>
      <c r="O29" s="17"/>
      <c r="P29" s="17"/>
      <c r="Q29" s="17"/>
      <c r="R29" s="17"/>
      <c r="S29" s="17"/>
    </row>
    <row r="30" spans="1:20" x14ac:dyDescent="0.25">
      <c r="A30" s="17"/>
      <c r="B30" s="17"/>
      <c r="C30" s="17"/>
      <c r="D30" s="17"/>
      <c r="E30" s="17"/>
      <c r="F30" s="17"/>
      <c r="G30" s="17"/>
      <c r="H30" s="17"/>
      <c r="I30" s="17"/>
      <c r="J30" s="17"/>
      <c r="K30" s="17"/>
      <c r="L30" s="17"/>
      <c r="M30" s="17"/>
      <c r="N30" s="17"/>
      <c r="O30" s="17"/>
      <c r="P30" s="17"/>
      <c r="Q30" s="17"/>
      <c r="R30" s="17"/>
      <c r="S30" s="17"/>
    </row>
    <row r="31" spans="1:20" x14ac:dyDescent="0.25">
      <c r="A31" s="17"/>
      <c r="B31" s="17"/>
      <c r="C31" s="17"/>
      <c r="D31" s="17"/>
      <c r="E31" s="17"/>
      <c r="F31" s="17"/>
      <c r="G31" s="17"/>
      <c r="H31" s="17"/>
      <c r="I31" s="17"/>
      <c r="J31" s="17"/>
      <c r="K31" s="17"/>
      <c r="L31" s="17"/>
      <c r="M31" s="17"/>
      <c r="N31" s="17"/>
      <c r="O31" s="17"/>
      <c r="P31" s="17"/>
      <c r="Q31" s="17"/>
      <c r="R31" s="17"/>
    </row>
    <row r="32" spans="1:20" x14ac:dyDescent="0.25">
      <c r="A32" s="17"/>
      <c r="B32" s="17"/>
      <c r="C32" s="17"/>
      <c r="D32" s="17"/>
      <c r="E32" s="17"/>
      <c r="F32" s="17"/>
      <c r="G32" s="17"/>
      <c r="H32" s="17"/>
      <c r="I32" s="17"/>
      <c r="J32" s="17"/>
      <c r="K32" s="17"/>
      <c r="L32" s="17"/>
      <c r="M32" s="17"/>
      <c r="N32" s="17"/>
      <c r="O32" s="17"/>
      <c r="P32" s="17"/>
      <c r="Q32" s="17"/>
      <c r="R32" s="17"/>
    </row>
    <row r="33" spans="1:18" x14ac:dyDescent="0.25">
      <c r="A33" s="17"/>
      <c r="B33" s="17"/>
      <c r="C33" s="17"/>
      <c r="D33" s="17"/>
      <c r="E33" s="17"/>
      <c r="F33" s="17"/>
      <c r="G33" s="17"/>
      <c r="H33" s="17"/>
      <c r="I33" s="17"/>
      <c r="J33" s="17"/>
      <c r="K33" s="17"/>
      <c r="L33" s="17"/>
      <c r="M33" s="17"/>
      <c r="N33" s="17"/>
      <c r="O33" s="17"/>
      <c r="P33" s="17"/>
      <c r="Q33" s="17"/>
      <c r="R33" s="17"/>
    </row>
    <row r="34" spans="1:18" x14ac:dyDescent="0.25">
      <c r="A34" s="17"/>
      <c r="B34" s="17"/>
      <c r="C34" s="17"/>
      <c r="D34" s="17"/>
      <c r="E34" s="17"/>
      <c r="F34" s="17"/>
      <c r="G34" s="17"/>
      <c r="H34" s="17"/>
      <c r="I34" s="17"/>
      <c r="J34" s="17"/>
      <c r="K34" s="17"/>
      <c r="L34" s="17"/>
      <c r="M34" s="17"/>
      <c r="N34" s="17"/>
      <c r="O34" s="17"/>
      <c r="P34" s="17"/>
      <c r="Q34" s="17"/>
      <c r="R34" s="17"/>
    </row>
    <row r="35" spans="1:18" x14ac:dyDescent="0.25">
      <c r="A35" s="17"/>
      <c r="B35" s="17"/>
      <c r="C35" s="17"/>
      <c r="D35" s="17"/>
      <c r="E35" s="17"/>
      <c r="F35" s="17"/>
      <c r="G35" s="17"/>
      <c r="H35" s="17"/>
      <c r="I35" s="17"/>
      <c r="J35" s="17"/>
      <c r="K35" s="17"/>
      <c r="L35" s="17"/>
      <c r="M35" s="17"/>
      <c r="N35" s="17"/>
      <c r="O35" s="17"/>
      <c r="P35" s="17"/>
      <c r="Q35" s="17"/>
      <c r="R35" s="17"/>
    </row>
    <row r="36" spans="1:18" x14ac:dyDescent="0.25">
      <c r="A36" s="17"/>
      <c r="B36" s="17"/>
      <c r="C36" s="17"/>
      <c r="D36" s="17"/>
      <c r="E36" s="17"/>
      <c r="F36" s="17"/>
      <c r="G36" s="17"/>
      <c r="H36" s="17"/>
      <c r="I36" s="17"/>
      <c r="J36" s="17"/>
      <c r="K36" s="17"/>
      <c r="L36" s="17"/>
      <c r="M36" s="17"/>
      <c r="N36" s="17"/>
      <c r="O36" s="17"/>
      <c r="P36" s="17"/>
      <c r="Q36" s="17"/>
      <c r="R36" s="17"/>
    </row>
    <row r="37" spans="1:18" x14ac:dyDescent="0.25">
      <c r="A37" s="17"/>
      <c r="B37" s="17"/>
      <c r="C37" s="17"/>
      <c r="D37" s="17"/>
      <c r="E37" s="17"/>
      <c r="F37" s="17"/>
      <c r="G37" s="17"/>
      <c r="H37" s="17"/>
      <c r="I37" s="17"/>
      <c r="J37" s="17"/>
      <c r="K37" s="17"/>
      <c r="L37" s="17"/>
      <c r="M37" s="17"/>
      <c r="N37" s="17"/>
      <c r="O37" s="17"/>
      <c r="P37" s="17"/>
      <c r="Q37" s="17"/>
      <c r="R37" s="17"/>
    </row>
    <row r="38" spans="1:18" x14ac:dyDescent="0.25">
      <c r="A38" s="17"/>
      <c r="B38" s="17"/>
      <c r="C38" s="17"/>
      <c r="D38" s="17"/>
      <c r="E38" s="17"/>
      <c r="F38" s="17"/>
      <c r="G38" s="17"/>
      <c r="H38" s="17"/>
      <c r="I38" s="17"/>
      <c r="J38" s="17"/>
      <c r="K38" s="17"/>
      <c r="L38" s="17"/>
      <c r="M38" s="17"/>
      <c r="N38" s="17"/>
      <c r="O38" s="17"/>
      <c r="P38" s="17"/>
      <c r="Q38" s="17"/>
      <c r="R38" s="17"/>
    </row>
    <row r="39" spans="1:18" x14ac:dyDescent="0.25">
      <c r="A39" s="17"/>
      <c r="B39" s="17"/>
      <c r="C39" s="17"/>
      <c r="D39" s="17"/>
      <c r="E39" s="17"/>
      <c r="F39" s="17"/>
      <c r="G39" s="17"/>
      <c r="H39" s="17"/>
      <c r="I39" s="17"/>
      <c r="J39" s="17"/>
      <c r="K39" s="17"/>
      <c r="L39" s="17"/>
      <c r="M39" s="17"/>
      <c r="N39" s="17"/>
      <c r="O39" s="17"/>
      <c r="P39" s="17"/>
      <c r="Q39" s="17"/>
      <c r="R39" s="17"/>
    </row>
    <row r="40" spans="1:18" x14ac:dyDescent="0.25">
      <c r="A40" s="17"/>
      <c r="B40" s="17"/>
      <c r="C40" s="17"/>
      <c r="D40" s="17"/>
      <c r="E40" s="17"/>
      <c r="F40" s="17"/>
      <c r="G40" s="17"/>
      <c r="H40" s="17"/>
      <c r="I40" s="17"/>
      <c r="J40" s="17"/>
      <c r="K40" s="17"/>
      <c r="L40" s="17"/>
      <c r="M40" s="17"/>
      <c r="N40" s="17"/>
      <c r="O40" s="17"/>
      <c r="P40" s="17"/>
      <c r="Q40" s="17"/>
      <c r="R40" s="17"/>
    </row>
    <row r="41" spans="1:18" x14ac:dyDescent="0.25">
      <c r="A41" s="17"/>
      <c r="B41" s="17"/>
      <c r="C41" s="17"/>
      <c r="D41" s="17"/>
      <c r="E41" s="17"/>
      <c r="F41" s="17"/>
      <c r="G41" s="17"/>
      <c r="H41" s="17"/>
      <c r="I41" s="17"/>
      <c r="J41" s="17"/>
      <c r="K41" s="17"/>
      <c r="L41" s="17"/>
      <c r="M41" s="17"/>
      <c r="N41" s="17"/>
      <c r="O41" s="17"/>
      <c r="P41" s="17"/>
      <c r="Q41" s="17"/>
      <c r="R41" s="17"/>
    </row>
    <row r="42" spans="1:18" x14ac:dyDescent="0.25">
      <c r="B42" s="38"/>
      <c r="C42" s="38"/>
      <c r="D42" s="38"/>
      <c r="E42" s="38"/>
      <c r="F42" s="38"/>
      <c r="G42" s="38"/>
      <c r="H42" s="38"/>
      <c r="I42" s="38"/>
      <c r="J42" s="38"/>
      <c r="K42" s="38"/>
      <c r="L42" s="38"/>
      <c r="M42" s="38"/>
      <c r="N42" s="38"/>
      <c r="O42" s="38"/>
    </row>
    <row r="43" spans="1:18" x14ac:dyDescent="0.25">
      <c r="B43" s="38"/>
      <c r="C43" s="38"/>
      <c r="D43" s="38"/>
      <c r="E43" s="38"/>
      <c r="F43" s="38"/>
      <c r="G43" s="38"/>
      <c r="H43" s="38"/>
      <c r="I43" s="38"/>
      <c r="J43" s="38"/>
      <c r="K43" s="38"/>
      <c r="L43" s="38"/>
      <c r="M43" s="38"/>
      <c r="N43" s="38"/>
      <c r="O43" s="38"/>
    </row>
    <row r="44" spans="1:18" x14ac:dyDescent="0.25">
      <c r="B44" s="38"/>
      <c r="C44" s="38"/>
      <c r="D44" s="38"/>
      <c r="E44" s="38"/>
      <c r="F44" s="38"/>
      <c r="G44" s="38"/>
      <c r="H44" s="38"/>
      <c r="I44" s="38"/>
      <c r="J44" s="38"/>
      <c r="K44" s="38"/>
      <c r="L44" s="38"/>
      <c r="M44" s="38"/>
      <c r="N44" s="38"/>
      <c r="O44" s="38"/>
    </row>
    <row r="45" spans="1:18" x14ac:dyDescent="0.25">
      <c r="B45" s="38"/>
      <c r="C45" s="38"/>
      <c r="D45" s="38"/>
      <c r="E45" s="38"/>
      <c r="F45" s="38"/>
      <c r="G45" s="38"/>
      <c r="H45" s="38"/>
      <c r="I45" s="38"/>
      <c r="J45" s="38"/>
      <c r="K45" s="38"/>
      <c r="L45" s="38"/>
      <c r="M45" s="38"/>
      <c r="N45" s="38"/>
      <c r="O45" s="38"/>
    </row>
    <row r="54" spans="2:14" ht="15" customHeight="1" x14ac:dyDescent="0.3">
      <c r="B54" s="49" t="s">
        <v>314</v>
      </c>
      <c r="C54" s="188"/>
      <c r="D54" s="188"/>
      <c r="E54" s="188"/>
      <c r="F54" s="188"/>
      <c r="G54" s="188"/>
      <c r="H54" s="188"/>
      <c r="I54" s="188"/>
      <c r="J54" s="188"/>
      <c r="K54" s="188"/>
      <c r="L54" s="188"/>
      <c r="M54" s="188"/>
      <c r="N54" s="188"/>
    </row>
    <row r="55" spans="2:14" ht="15.75" customHeight="1" x14ac:dyDescent="0.3">
      <c r="B55" s="48" t="s">
        <v>56</v>
      </c>
    </row>
  </sheetData>
  <sheetProtection selectLockedCells="1" selectUnlockedCells="1"/>
  <mergeCells count="5">
    <mergeCell ref="B3:R3"/>
    <mergeCell ref="B20:R20"/>
    <mergeCell ref="B5:M5"/>
    <mergeCell ref="B7:R7"/>
    <mergeCell ref="B4:R4"/>
  </mergeCells>
  <hyperlinks>
    <hyperlink ref="B6" location="Indice!A1" display="Índice"/>
    <hyperlink ref="S6" location="'2.4_EROG SEG SECTOR'!A1" display="Siguiente"/>
    <hyperlink ref="R6" location="'2.2_FINANC TIPO INGR'!A1" display="Anterior"/>
  </hyperlinks>
  <pageMargins left="0.25" right="0.25" top="0.75" bottom="0.75" header="0.3" footer="0.3"/>
  <pageSetup paperSize="9" scale="93" orientation="portrait" horizontalDpi="4294967293"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7"/>
  <sheetViews>
    <sheetView showGridLines="0" zoomScale="60" zoomScaleNormal="60" zoomScaleSheetLayoutView="100" workbookViewId="0">
      <pane ySplit="6" topLeftCell="A7" activePane="bottomLeft" state="frozen"/>
      <selection pane="bottomLeft"/>
    </sheetView>
  </sheetViews>
  <sheetFormatPr baseColWidth="10" defaultRowHeight="15" x14ac:dyDescent="0.25"/>
  <cols>
    <col min="1" max="1" width="2" customWidth="1"/>
    <col min="2" max="2" width="66.5703125" customWidth="1"/>
    <col min="3" max="10" width="22.7109375" customWidth="1"/>
    <col min="11" max="11" width="23.42578125" customWidth="1"/>
    <col min="12" max="12" width="22.7109375" customWidth="1"/>
    <col min="13" max="18" width="11.42578125" customWidth="1"/>
    <col min="19" max="19" width="2.7109375" customWidth="1"/>
    <col min="20" max="20" width="5.5703125" customWidth="1"/>
    <col min="21" max="21" width="14.5703125" customWidth="1"/>
    <col min="22" max="22" width="11.85546875" customWidth="1"/>
    <col min="23" max="25" width="15.7109375" customWidth="1"/>
  </cols>
  <sheetData>
    <row r="1" spans="2:19" ht="69" customHeight="1" x14ac:dyDescent="0.25"/>
    <row r="2" spans="2:19" ht="21" customHeight="1" x14ac:dyDescent="0.25"/>
    <row r="3" spans="2:19" ht="48" customHeight="1" x14ac:dyDescent="0.25">
      <c r="B3" s="471" t="s">
        <v>88</v>
      </c>
      <c r="C3" s="471"/>
      <c r="D3" s="471"/>
      <c r="E3" s="471"/>
      <c r="F3" s="471"/>
      <c r="G3" s="471"/>
      <c r="H3" s="471"/>
      <c r="I3" s="471"/>
      <c r="J3" s="471"/>
      <c r="K3" s="471"/>
      <c r="L3" s="471"/>
    </row>
    <row r="4" spans="2:19" ht="41.25" customHeight="1" x14ac:dyDescent="0.25">
      <c r="B4" s="469" t="s">
        <v>326</v>
      </c>
      <c r="C4" s="469"/>
      <c r="D4" s="469"/>
      <c r="E4" s="469"/>
      <c r="F4" s="469"/>
      <c r="G4" s="469"/>
      <c r="H4" s="469"/>
      <c r="I4" s="469"/>
      <c r="J4" s="469"/>
      <c r="K4" s="469"/>
      <c r="L4" s="469"/>
      <c r="M4" s="60"/>
      <c r="N4" s="60"/>
      <c r="O4" s="60"/>
      <c r="P4" s="60"/>
      <c r="Q4" s="60"/>
      <c r="R4" s="60"/>
      <c r="S4" s="60"/>
    </row>
    <row r="5" spans="2:19" ht="1.1499999999999999" customHeight="1" x14ac:dyDescent="0.25">
      <c r="B5" s="468"/>
      <c r="C5" s="468"/>
      <c r="D5" s="468"/>
      <c r="E5" s="468"/>
      <c r="F5" s="468"/>
      <c r="G5" s="172"/>
      <c r="H5" s="172"/>
      <c r="I5" s="172"/>
      <c r="J5" s="172"/>
      <c r="K5" s="172"/>
      <c r="L5" s="31"/>
      <c r="M5" s="60"/>
      <c r="N5" s="60"/>
      <c r="O5" s="60"/>
      <c r="P5" s="60"/>
      <c r="Q5" s="60"/>
      <c r="R5" s="60"/>
      <c r="S5" s="60"/>
    </row>
    <row r="6" spans="2:19" ht="21" customHeight="1" x14ac:dyDescent="0.25">
      <c r="B6" s="62" t="s">
        <v>38</v>
      </c>
      <c r="C6" s="63"/>
      <c r="D6" s="63"/>
      <c r="E6" s="63"/>
      <c r="F6" s="63"/>
      <c r="G6" s="63"/>
      <c r="H6" s="63"/>
      <c r="I6" s="63"/>
      <c r="J6" s="63"/>
      <c r="K6" s="64" t="s">
        <v>74</v>
      </c>
      <c r="L6" s="65" t="s">
        <v>75</v>
      </c>
    </row>
    <row r="7" spans="2:19" ht="24" customHeight="1" x14ac:dyDescent="0.25">
      <c r="B7" s="470" t="s">
        <v>52</v>
      </c>
      <c r="C7" s="470"/>
      <c r="D7" s="470"/>
      <c r="E7" s="470"/>
      <c r="F7" s="470"/>
      <c r="G7" s="470"/>
      <c r="H7" s="470"/>
      <c r="I7" s="470"/>
      <c r="J7" s="470"/>
      <c r="K7" s="470"/>
      <c r="L7" s="470"/>
      <c r="M7" s="181"/>
      <c r="N7" s="181"/>
    </row>
    <row r="8" spans="2:19" ht="33" customHeight="1" x14ac:dyDescent="0.25">
      <c r="B8" s="477" t="s">
        <v>40</v>
      </c>
      <c r="C8" s="477" t="s">
        <v>166</v>
      </c>
      <c r="D8" s="200" t="s">
        <v>70</v>
      </c>
      <c r="E8" s="479" t="s">
        <v>71</v>
      </c>
      <c r="F8" s="480"/>
      <c r="G8" s="477" t="s">
        <v>170</v>
      </c>
      <c r="H8" s="479" t="s">
        <v>72</v>
      </c>
      <c r="I8" s="480"/>
      <c r="J8" s="479" t="s">
        <v>171</v>
      </c>
      <c r="K8" s="480"/>
      <c r="L8" s="477" t="s">
        <v>53</v>
      </c>
      <c r="N8" s="181"/>
    </row>
    <row r="9" spans="2:19" ht="68.25" customHeight="1" x14ac:dyDescent="0.25">
      <c r="B9" s="481"/>
      <c r="C9" s="478" t="s">
        <v>166</v>
      </c>
      <c r="D9" s="134" t="s">
        <v>99</v>
      </c>
      <c r="E9" s="134" t="s">
        <v>165</v>
      </c>
      <c r="F9" s="134" t="s">
        <v>100</v>
      </c>
      <c r="G9" s="478" t="s">
        <v>170</v>
      </c>
      <c r="H9" s="134" t="s">
        <v>172</v>
      </c>
      <c r="I9" s="134" t="s">
        <v>101</v>
      </c>
      <c r="J9" s="134" t="s">
        <v>102</v>
      </c>
      <c r="K9" s="134" t="s">
        <v>173</v>
      </c>
      <c r="L9" s="478" t="s">
        <v>53</v>
      </c>
    </row>
    <row r="10" spans="2:19" ht="33" customHeight="1" x14ac:dyDescent="0.25">
      <c r="B10" s="203" t="s">
        <v>407</v>
      </c>
      <c r="C10" s="201">
        <v>1054254</v>
      </c>
      <c r="D10" s="46">
        <v>1285399</v>
      </c>
      <c r="E10" s="46">
        <v>120120</v>
      </c>
      <c r="F10" s="46">
        <v>15102</v>
      </c>
      <c r="G10" s="46">
        <v>0</v>
      </c>
      <c r="H10" s="46">
        <v>0</v>
      </c>
      <c r="I10" s="46">
        <v>7810</v>
      </c>
      <c r="J10" s="46">
        <v>64211</v>
      </c>
      <c r="K10" s="46">
        <v>0</v>
      </c>
      <c r="L10" s="46">
        <v>2546896</v>
      </c>
      <c r="M10" s="60"/>
    </row>
    <row r="11" spans="2:19" ht="33" customHeight="1" x14ac:dyDescent="0.25">
      <c r="B11" s="210" t="s">
        <v>425</v>
      </c>
      <c r="C11" s="202">
        <v>427910</v>
      </c>
      <c r="D11" s="202">
        <v>607547</v>
      </c>
      <c r="E11" s="202">
        <v>46950</v>
      </c>
      <c r="F11" s="202">
        <v>7168</v>
      </c>
      <c r="G11" s="202">
        <v>0</v>
      </c>
      <c r="H11" s="202">
        <v>0</v>
      </c>
      <c r="I11" s="202">
        <v>5160</v>
      </c>
      <c r="J11" s="202">
        <v>25531</v>
      </c>
      <c r="K11" s="202">
        <v>0</v>
      </c>
      <c r="L11" s="202">
        <v>1120266</v>
      </c>
      <c r="M11" s="60"/>
    </row>
    <row r="12" spans="2:19" ht="33" customHeight="1" x14ac:dyDescent="0.25">
      <c r="B12" s="210" t="s">
        <v>426</v>
      </c>
      <c r="C12" s="202">
        <v>26328</v>
      </c>
      <c r="D12" s="202">
        <v>18617</v>
      </c>
      <c r="E12" s="202">
        <v>1594</v>
      </c>
      <c r="F12" s="202">
        <v>1460</v>
      </c>
      <c r="G12" s="202">
        <v>0</v>
      </c>
      <c r="H12" s="202">
        <v>0</v>
      </c>
      <c r="I12" s="202">
        <v>85</v>
      </c>
      <c r="J12" s="202">
        <v>785</v>
      </c>
      <c r="K12" s="202">
        <v>0</v>
      </c>
      <c r="L12" s="202">
        <v>48869</v>
      </c>
      <c r="M12" s="60"/>
    </row>
    <row r="13" spans="2:19" ht="33" customHeight="1" x14ac:dyDescent="0.25">
      <c r="B13" s="210" t="s">
        <v>427</v>
      </c>
      <c r="C13" s="202">
        <v>484278</v>
      </c>
      <c r="D13" s="202">
        <v>493932</v>
      </c>
      <c r="E13" s="202">
        <v>63959</v>
      </c>
      <c r="F13" s="202">
        <v>4203</v>
      </c>
      <c r="G13" s="202">
        <v>0</v>
      </c>
      <c r="H13" s="202">
        <v>0</v>
      </c>
      <c r="I13" s="202">
        <v>1904</v>
      </c>
      <c r="J13" s="202">
        <v>26861</v>
      </c>
      <c r="K13" s="202">
        <v>0</v>
      </c>
      <c r="L13" s="202">
        <v>1075137</v>
      </c>
      <c r="M13" s="60"/>
    </row>
    <row r="14" spans="2:19" ht="33" customHeight="1" x14ac:dyDescent="0.25">
      <c r="B14" s="210" t="s">
        <v>428</v>
      </c>
      <c r="C14" s="202">
        <v>115738</v>
      </c>
      <c r="D14" s="202">
        <v>165303</v>
      </c>
      <c r="E14" s="202">
        <v>7617</v>
      </c>
      <c r="F14" s="202">
        <v>2271</v>
      </c>
      <c r="G14" s="202">
        <v>0</v>
      </c>
      <c r="H14" s="202">
        <v>0</v>
      </c>
      <c r="I14" s="202">
        <v>661</v>
      </c>
      <c r="J14" s="202">
        <v>11034</v>
      </c>
      <c r="K14" s="202">
        <v>0</v>
      </c>
      <c r="L14" s="202">
        <v>302624</v>
      </c>
      <c r="M14" s="60"/>
    </row>
    <row r="15" spans="2:19" ht="33" customHeight="1" x14ac:dyDescent="0.25">
      <c r="B15" s="203" t="s">
        <v>398</v>
      </c>
      <c r="C15" s="201">
        <v>1891428</v>
      </c>
      <c r="D15" s="201">
        <v>578750</v>
      </c>
      <c r="E15" s="201">
        <v>27207</v>
      </c>
      <c r="F15" s="201">
        <v>0</v>
      </c>
      <c r="G15" s="201">
        <v>708650</v>
      </c>
      <c r="H15" s="201">
        <v>0</v>
      </c>
      <c r="I15" s="201">
        <v>58237</v>
      </c>
      <c r="J15" s="201">
        <v>84</v>
      </c>
      <c r="K15" s="201">
        <v>0</v>
      </c>
      <c r="L15" s="201">
        <v>3264356</v>
      </c>
      <c r="M15" s="60"/>
    </row>
    <row r="16" spans="2:19" ht="33" customHeight="1" x14ac:dyDescent="0.25">
      <c r="B16" s="210" t="s">
        <v>429</v>
      </c>
      <c r="C16" s="202">
        <v>969116</v>
      </c>
      <c r="D16" s="202">
        <v>384070</v>
      </c>
      <c r="E16" s="202">
        <v>15652</v>
      </c>
      <c r="F16" s="202">
        <v>0</v>
      </c>
      <c r="G16" s="202">
        <v>324145</v>
      </c>
      <c r="H16" s="202">
        <v>0</v>
      </c>
      <c r="I16" s="202">
        <v>30568</v>
      </c>
      <c r="J16" s="202">
        <v>40</v>
      </c>
      <c r="K16" s="202">
        <v>0</v>
      </c>
      <c r="L16" s="202">
        <v>1723591</v>
      </c>
      <c r="M16" s="60"/>
    </row>
    <row r="17" spans="2:13" ht="33" customHeight="1" x14ac:dyDescent="0.25">
      <c r="B17" s="210" t="s">
        <v>430</v>
      </c>
      <c r="C17" s="202">
        <v>699401</v>
      </c>
      <c r="D17" s="202">
        <v>116171</v>
      </c>
      <c r="E17" s="202">
        <v>5441</v>
      </c>
      <c r="F17" s="202">
        <v>0</v>
      </c>
      <c r="G17" s="202">
        <v>384505</v>
      </c>
      <c r="H17" s="202">
        <v>0</v>
      </c>
      <c r="I17" s="202">
        <v>17126</v>
      </c>
      <c r="J17" s="202">
        <v>25</v>
      </c>
      <c r="K17" s="202">
        <v>0</v>
      </c>
      <c r="L17" s="202">
        <v>1222669</v>
      </c>
      <c r="M17" s="60"/>
    </row>
    <row r="18" spans="2:13" ht="33" customHeight="1" x14ac:dyDescent="0.25">
      <c r="B18" s="210" t="s">
        <v>431</v>
      </c>
      <c r="C18" s="202">
        <v>132545</v>
      </c>
      <c r="D18" s="202">
        <v>25146</v>
      </c>
      <c r="E18" s="202">
        <v>2839</v>
      </c>
      <c r="F18" s="202">
        <v>0</v>
      </c>
      <c r="G18" s="202">
        <v>0</v>
      </c>
      <c r="H18" s="202">
        <v>0</v>
      </c>
      <c r="I18" s="202">
        <v>8702</v>
      </c>
      <c r="J18" s="202">
        <v>4</v>
      </c>
      <c r="K18" s="202">
        <v>0</v>
      </c>
      <c r="L18" s="202">
        <v>169236</v>
      </c>
      <c r="M18" s="60"/>
    </row>
    <row r="19" spans="2:13" ht="33" customHeight="1" x14ac:dyDescent="0.25">
      <c r="B19" s="210" t="s">
        <v>432</v>
      </c>
      <c r="C19" s="202">
        <v>23891</v>
      </c>
      <c r="D19" s="202">
        <v>4305</v>
      </c>
      <c r="E19" s="202">
        <v>71</v>
      </c>
      <c r="F19" s="202">
        <v>0</v>
      </c>
      <c r="G19" s="202">
        <v>0</v>
      </c>
      <c r="H19" s="202">
        <v>0</v>
      </c>
      <c r="I19" s="202">
        <v>908</v>
      </c>
      <c r="J19" s="202">
        <v>0</v>
      </c>
      <c r="K19" s="202">
        <v>0</v>
      </c>
      <c r="L19" s="202">
        <v>29175</v>
      </c>
      <c r="M19" s="60"/>
    </row>
    <row r="20" spans="2:13" ht="33" customHeight="1" x14ac:dyDescent="0.25">
      <c r="B20" s="210" t="s">
        <v>433</v>
      </c>
      <c r="C20" s="202">
        <v>10518</v>
      </c>
      <c r="D20" s="202">
        <v>10861</v>
      </c>
      <c r="E20" s="202">
        <v>506</v>
      </c>
      <c r="F20" s="202">
        <v>0</v>
      </c>
      <c r="G20" s="202">
        <v>0</v>
      </c>
      <c r="H20" s="202">
        <v>0</v>
      </c>
      <c r="I20" s="202">
        <v>3</v>
      </c>
      <c r="J20" s="202">
        <v>0</v>
      </c>
      <c r="K20" s="202">
        <v>0</v>
      </c>
      <c r="L20" s="202">
        <v>21888</v>
      </c>
      <c r="M20" s="60"/>
    </row>
    <row r="21" spans="2:13" ht="33" customHeight="1" x14ac:dyDescent="0.25">
      <c r="B21" s="210" t="s">
        <v>434</v>
      </c>
      <c r="C21" s="202">
        <v>8091</v>
      </c>
      <c r="D21" s="202">
        <v>8065</v>
      </c>
      <c r="E21" s="202">
        <v>186</v>
      </c>
      <c r="F21" s="202">
        <v>0</v>
      </c>
      <c r="G21" s="202">
        <v>0</v>
      </c>
      <c r="H21" s="202">
        <v>0</v>
      </c>
      <c r="I21" s="202">
        <v>0</v>
      </c>
      <c r="J21" s="202">
        <v>0</v>
      </c>
      <c r="K21" s="202">
        <v>0</v>
      </c>
      <c r="L21" s="202">
        <v>16342</v>
      </c>
      <c r="M21" s="60"/>
    </row>
    <row r="22" spans="2:13" ht="33" customHeight="1" x14ac:dyDescent="0.25">
      <c r="B22" s="210" t="s">
        <v>435</v>
      </c>
      <c r="C22" s="202">
        <v>171</v>
      </c>
      <c r="D22" s="202">
        <v>918</v>
      </c>
      <c r="E22" s="202">
        <v>202</v>
      </c>
      <c r="F22" s="202">
        <v>0</v>
      </c>
      <c r="G22" s="202">
        <v>0</v>
      </c>
      <c r="H22" s="202">
        <v>0</v>
      </c>
      <c r="I22" s="202">
        <v>0</v>
      </c>
      <c r="J22" s="202">
        <v>0</v>
      </c>
      <c r="K22" s="202">
        <v>0</v>
      </c>
      <c r="L22" s="202">
        <v>1291</v>
      </c>
      <c r="M22" s="60"/>
    </row>
    <row r="23" spans="2:13" ht="33" customHeight="1" x14ac:dyDescent="0.25">
      <c r="B23" s="210" t="s">
        <v>436</v>
      </c>
      <c r="C23" s="202">
        <v>28778</v>
      </c>
      <c r="D23" s="202">
        <v>17014</v>
      </c>
      <c r="E23" s="202">
        <v>2025</v>
      </c>
      <c r="F23" s="202">
        <v>0</v>
      </c>
      <c r="G23" s="202">
        <v>0</v>
      </c>
      <c r="H23" s="202">
        <v>0</v>
      </c>
      <c r="I23" s="202">
        <v>930</v>
      </c>
      <c r="J23" s="202">
        <v>15</v>
      </c>
      <c r="K23" s="202">
        <v>0</v>
      </c>
      <c r="L23" s="202">
        <v>48762</v>
      </c>
      <c r="M23" s="60"/>
    </row>
    <row r="24" spans="2:13" ht="33" customHeight="1" x14ac:dyDescent="0.25">
      <c r="B24" s="210" t="s">
        <v>437</v>
      </c>
      <c r="C24" s="202">
        <v>18917</v>
      </c>
      <c r="D24" s="202">
        <v>11970</v>
      </c>
      <c r="E24" s="202">
        <v>0</v>
      </c>
      <c r="F24" s="202">
        <v>0</v>
      </c>
      <c r="G24" s="202">
        <v>0</v>
      </c>
      <c r="H24" s="202">
        <v>0</v>
      </c>
      <c r="I24" s="202">
        <v>0</v>
      </c>
      <c r="J24" s="202">
        <v>0</v>
      </c>
      <c r="K24" s="202">
        <v>0</v>
      </c>
      <c r="L24" s="202">
        <v>30887</v>
      </c>
      <c r="M24" s="60"/>
    </row>
    <row r="25" spans="2:13" ht="33" customHeight="1" x14ac:dyDescent="0.25">
      <c r="B25" s="210" t="s">
        <v>438</v>
      </c>
      <c r="C25" s="202">
        <v>0</v>
      </c>
      <c r="D25" s="202">
        <v>230</v>
      </c>
      <c r="E25" s="202">
        <v>0</v>
      </c>
      <c r="F25" s="202">
        <v>0</v>
      </c>
      <c r="G25" s="202">
        <v>0</v>
      </c>
      <c r="H25" s="202">
        <v>0</v>
      </c>
      <c r="I25" s="202">
        <v>0</v>
      </c>
      <c r="J25" s="202">
        <v>0</v>
      </c>
      <c r="K25" s="202">
        <v>0</v>
      </c>
      <c r="L25" s="202">
        <v>230</v>
      </c>
      <c r="M25" s="60"/>
    </row>
    <row r="26" spans="2:13" ht="33" customHeight="1" x14ac:dyDescent="0.25">
      <c r="B26" s="210" t="s">
        <v>439</v>
      </c>
      <c r="C26" s="202">
        <v>0</v>
      </c>
      <c r="D26" s="67">
        <v>0</v>
      </c>
      <c r="E26" s="67">
        <v>285</v>
      </c>
      <c r="F26" s="67">
        <v>0</v>
      </c>
      <c r="G26" s="67">
        <v>0</v>
      </c>
      <c r="H26" s="67">
        <v>0</v>
      </c>
      <c r="I26" s="67">
        <v>0</v>
      </c>
      <c r="J26" s="67">
        <v>0</v>
      </c>
      <c r="K26" s="67">
        <v>0</v>
      </c>
      <c r="L26" s="67">
        <v>285</v>
      </c>
      <c r="M26" s="60"/>
    </row>
    <row r="27" spans="2:13" ht="33" customHeight="1" x14ac:dyDescent="0.25">
      <c r="B27" s="203" t="s">
        <v>399</v>
      </c>
      <c r="C27" s="201">
        <v>45285</v>
      </c>
      <c r="D27" s="46">
        <v>14017</v>
      </c>
      <c r="E27" s="46">
        <v>4782</v>
      </c>
      <c r="F27" s="46">
        <v>0</v>
      </c>
      <c r="G27" s="46">
        <v>0</v>
      </c>
      <c r="H27" s="46">
        <v>14</v>
      </c>
      <c r="I27" s="46">
        <v>527</v>
      </c>
      <c r="J27" s="46">
        <v>15</v>
      </c>
      <c r="K27" s="46">
        <v>0</v>
      </c>
      <c r="L27" s="46">
        <v>64640</v>
      </c>
      <c r="M27" s="60"/>
    </row>
    <row r="28" spans="2:13" ht="33" customHeight="1" x14ac:dyDescent="0.25">
      <c r="B28" s="210" t="s">
        <v>440</v>
      </c>
      <c r="C28" s="202">
        <v>7035</v>
      </c>
      <c r="D28" s="67">
        <v>2035</v>
      </c>
      <c r="E28" s="67">
        <v>569</v>
      </c>
      <c r="F28" s="67">
        <v>0</v>
      </c>
      <c r="G28" s="67">
        <v>0</v>
      </c>
      <c r="H28" s="67">
        <v>0</v>
      </c>
      <c r="I28" s="67">
        <v>16</v>
      </c>
      <c r="J28" s="67">
        <v>0</v>
      </c>
      <c r="K28" s="67">
        <v>0</v>
      </c>
      <c r="L28" s="67">
        <v>9655</v>
      </c>
      <c r="M28" s="60"/>
    </row>
    <row r="29" spans="2:13" ht="33" customHeight="1" x14ac:dyDescent="0.25">
      <c r="B29" s="210" t="s">
        <v>441</v>
      </c>
      <c r="C29" s="202">
        <v>31967</v>
      </c>
      <c r="D29" s="67">
        <v>9837</v>
      </c>
      <c r="E29" s="67">
        <v>3858</v>
      </c>
      <c r="F29" s="67">
        <v>0</v>
      </c>
      <c r="G29" s="67">
        <v>0</v>
      </c>
      <c r="H29" s="67">
        <v>14</v>
      </c>
      <c r="I29" s="67">
        <v>271</v>
      </c>
      <c r="J29" s="67">
        <v>14</v>
      </c>
      <c r="K29" s="67">
        <v>0</v>
      </c>
      <c r="L29" s="67">
        <v>45961</v>
      </c>
      <c r="M29" s="60"/>
    </row>
    <row r="30" spans="2:13" ht="33" customHeight="1" x14ac:dyDescent="0.25">
      <c r="B30" s="210" t="s">
        <v>442</v>
      </c>
      <c r="C30" s="202">
        <v>1658</v>
      </c>
      <c r="D30" s="67">
        <v>288</v>
      </c>
      <c r="E30" s="67">
        <v>52</v>
      </c>
      <c r="F30" s="67">
        <v>0</v>
      </c>
      <c r="G30" s="67">
        <v>0</v>
      </c>
      <c r="H30" s="67">
        <v>0</v>
      </c>
      <c r="I30" s="67">
        <v>224</v>
      </c>
      <c r="J30" s="67">
        <v>0</v>
      </c>
      <c r="K30" s="67">
        <v>0</v>
      </c>
      <c r="L30" s="67">
        <v>2222</v>
      </c>
      <c r="M30" s="60"/>
    </row>
    <row r="31" spans="2:13" ht="33" customHeight="1" x14ac:dyDescent="0.25">
      <c r="B31" s="210" t="s">
        <v>443</v>
      </c>
      <c r="C31" s="202">
        <v>4625</v>
      </c>
      <c r="D31" s="67">
        <v>1857</v>
      </c>
      <c r="E31" s="67">
        <v>303</v>
      </c>
      <c r="F31" s="67">
        <v>0</v>
      </c>
      <c r="G31" s="67">
        <v>0</v>
      </c>
      <c r="H31" s="67">
        <v>0</v>
      </c>
      <c r="I31" s="67">
        <v>16</v>
      </c>
      <c r="J31" s="67">
        <v>1</v>
      </c>
      <c r="K31" s="67">
        <v>0</v>
      </c>
      <c r="L31" s="67">
        <v>6802</v>
      </c>
      <c r="M31" s="60"/>
    </row>
    <row r="32" spans="2:13" ht="33" customHeight="1" x14ac:dyDescent="0.25">
      <c r="B32" s="203" t="s">
        <v>406</v>
      </c>
      <c r="C32" s="201">
        <v>894934</v>
      </c>
      <c r="D32" s="46">
        <v>449954</v>
      </c>
      <c r="E32" s="46">
        <v>19421</v>
      </c>
      <c r="F32" s="46">
        <v>0</v>
      </c>
      <c r="G32" s="46">
        <v>943156</v>
      </c>
      <c r="H32" s="46">
        <v>2831</v>
      </c>
      <c r="I32" s="46">
        <v>320853</v>
      </c>
      <c r="J32" s="46">
        <v>691</v>
      </c>
      <c r="K32" s="46">
        <v>0</v>
      </c>
      <c r="L32" s="46">
        <v>2631840</v>
      </c>
      <c r="M32" s="60"/>
    </row>
    <row r="33" spans="2:13" ht="33" customHeight="1" x14ac:dyDescent="0.25">
      <c r="B33" s="210" t="s">
        <v>444</v>
      </c>
      <c r="C33" s="202">
        <v>579961</v>
      </c>
      <c r="D33" s="67">
        <v>362176</v>
      </c>
      <c r="E33" s="67">
        <v>13848</v>
      </c>
      <c r="F33" s="67">
        <v>0</v>
      </c>
      <c r="G33" s="67">
        <v>466590</v>
      </c>
      <c r="H33" s="67">
        <v>0</v>
      </c>
      <c r="I33" s="67">
        <v>31</v>
      </c>
      <c r="J33" s="67">
        <v>0</v>
      </c>
      <c r="K33" s="67">
        <v>0</v>
      </c>
      <c r="L33" s="67">
        <v>1422606</v>
      </c>
      <c r="M33" s="60"/>
    </row>
    <row r="34" spans="2:13" ht="33" customHeight="1" x14ac:dyDescent="0.25">
      <c r="B34" s="210" t="s">
        <v>445</v>
      </c>
      <c r="C34" s="202">
        <v>293359</v>
      </c>
      <c r="D34" s="67">
        <v>80566</v>
      </c>
      <c r="E34" s="67">
        <v>4734</v>
      </c>
      <c r="F34" s="67">
        <v>0</v>
      </c>
      <c r="G34" s="67">
        <v>476566</v>
      </c>
      <c r="H34" s="67">
        <v>0</v>
      </c>
      <c r="I34" s="67">
        <v>73571</v>
      </c>
      <c r="J34" s="67">
        <v>2</v>
      </c>
      <c r="K34" s="67">
        <v>0</v>
      </c>
      <c r="L34" s="67">
        <v>928798</v>
      </c>
      <c r="M34" s="60"/>
    </row>
    <row r="35" spans="2:13" ht="33" customHeight="1" x14ac:dyDescent="0.25">
      <c r="B35" s="210" t="s">
        <v>446</v>
      </c>
      <c r="C35" s="202">
        <v>21614</v>
      </c>
      <c r="D35" s="67">
        <v>7212</v>
      </c>
      <c r="E35" s="67">
        <v>839</v>
      </c>
      <c r="F35" s="67">
        <v>0</v>
      </c>
      <c r="G35" s="67">
        <v>0</v>
      </c>
      <c r="H35" s="67">
        <v>2831</v>
      </c>
      <c r="I35" s="67">
        <v>102812</v>
      </c>
      <c r="J35" s="67">
        <v>689</v>
      </c>
      <c r="K35" s="67">
        <v>0</v>
      </c>
      <c r="L35" s="67">
        <v>135997</v>
      </c>
      <c r="M35" s="60"/>
    </row>
    <row r="36" spans="2:13" ht="33" customHeight="1" x14ac:dyDescent="0.25">
      <c r="B36" s="210" t="s">
        <v>294</v>
      </c>
      <c r="C36" s="202">
        <v>0</v>
      </c>
      <c r="D36" s="67">
        <v>0</v>
      </c>
      <c r="E36" s="67">
        <v>0</v>
      </c>
      <c r="F36" s="67">
        <v>0</v>
      </c>
      <c r="G36" s="67">
        <v>0</v>
      </c>
      <c r="H36" s="67">
        <v>0</v>
      </c>
      <c r="I36" s="67">
        <v>57457</v>
      </c>
      <c r="J36" s="67">
        <v>0</v>
      </c>
      <c r="K36" s="67">
        <v>0</v>
      </c>
      <c r="L36" s="67">
        <v>57457</v>
      </c>
      <c r="M36" s="60"/>
    </row>
    <row r="37" spans="2:13" ht="33" customHeight="1" x14ac:dyDescent="0.25">
      <c r="B37" s="210" t="s">
        <v>447</v>
      </c>
      <c r="C37" s="202">
        <v>0</v>
      </c>
      <c r="D37" s="67">
        <v>0</v>
      </c>
      <c r="E37" s="67">
        <v>0</v>
      </c>
      <c r="F37" s="67">
        <v>0</v>
      </c>
      <c r="G37" s="67">
        <v>0</v>
      </c>
      <c r="H37" s="67">
        <v>0</v>
      </c>
      <c r="I37" s="67">
        <v>86982</v>
      </c>
      <c r="J37" s="67">
        <v>0</v>
      </c>
      <c r="K37" s="67">
        <v>0</v>
      </c>
      <c r="L37" s="67">
        <v>86982</v>
      </c>
      <c r="M37" s="60"/>
    </row>
    <row r="38" spans="2:13" ht="33" customHeight="1" x14ac:dyDescent="0.25">
      <c r="B38" s="203" t="s">
        <v>408</v>
      </c>
      <c r="C38" s="201">
        <v>17561</v>
      </c>
      <c r="D38" s="46">
        <v>39621</v>
      </c>
      <c r="E38" s="46">
        <v>6942</v>
      </c>
      <c r="F38" s="46">
        <v>0</v>
      </c>
      <c r="G38" s="46">
        <v>0</v>
      </c>
      <c r="H38" s="46">
        <v>0</v>
      </c>
      <c r="I38" s="46">
        <v>0</v>
      </c>
      <c r="J38" s="46">
        <v>0</v>
      </c>
      <c r="K38" s="46">
        <v>0</v>
      </c>
      <c r="L38" s="46">
        <v>64124</v>
      </c>
      <c r="M38" s="60"/>
    </row>
    <row r="39" spans="2:13" ht="33" customHeight="1" x14ac:dyDescent="0.25">
      <c r="B39" s="210" t="s">
        <v>448</v>
      </c>
      <c r="C39" s="202">
        <v>17561</v>
      </c>
      <c r="D39" s="67">
        <v>39621</v>
      </c>
      <c r="E39" s="67">
        <v>6942</v>
      </c>
      <c r="F39" s="67">
        <v>0</v>
      </c>
      <c r="G39" s="67">
        <v>0</v>
      </c>
      <c r="H39" s="67">
        <v>0</v>
      </c>
      <c r="I39" s="67">
        <v>0</v>
      </c>
      <c r="J39" s="67">
        <v>0</v>
      </c>
      <c r="K39" s="67">
        <v>0</v>
      </c>
      <c r="L39" s="67">
        <v>64124</v>
      </c>
      <c r="M39" s="60"/>
    </row>
    <row r="40" spans="2:13" ht="33" customHeight="1" x14ac:dyDescent="0.25">
      <c r="B40" s="203" t="s">
        <v>409</v>
      </c>
      <c r="C40" s="201">
        <v>167430</v>
      </c>
      <c r="D40" s="46">
        <v>168633</v>
      </c>
      <c r="E40" s="46">
        <v>78519</v>
      </c>
      <c r="F40" s="46">
        <v>3846</v>
      </c>
      <c r="G40" s="46">
        <v>0</v>
      </c>
      <c r="H40" s="46">
        <v>0</v>
      </c>
      <c r="I40" s="46">
        <v>26553</v>
      </c>
      <c r="J40" s="46">
        <v>3092</v>
      </c>
      <c r="K40" s="46">
        <v>0</v>
      </c>
      <c r="L40" s="46">
        <v>448073</v>
      </c>
      <c r="M40" s="60"/>
    </row>
    <row r="41" spans="2:13" ht="33" customHeight="1" x14ac:dyDescent="0.25">
      <c r="B41" s="210" t="s">
        <v>449</v>
      </c>
      <c r="C41" s="202">
        <v>130282</v>
      </c>
      <c r="D41" s="67">
        <v>128955</v>
      </c>
      <c r="E41" s="67">
        <v>67703</v>
      </c>
      <c r="F41" s="67">
        <v>60</v>
      </c>
      <c r="G41" s="67">
        <v>0</v>
      </c>
      <c r="H41" s="67">
        <v>0</v>
      </c>
      <c r="I41" s="67">
        <v>26434</v>
      </c>
      <c r="J41" s="67">
        <v>1420</v>
      </c>
      <c r="K41" s="67">
        <v>0</v>
      </c>
      <c r="L41" s="67">
        <v>354854</v>
      </c>
      <c r="M41" s="60"/>
    </row>
    <row r="42" spans="2:13" ht="33" customHeight="1" x14ac:dyDescent="0.25">
      <c r="B42" s="210" t="s">
        <v>450</v>
      </c>
      <c r="C42" s="202">
        <v>28378</v>
      </c>
      <c r="D42" s="67">
        <v>30824</v>
      </c>
      <c r="E42" s="67">
        <v>4924</v>
      </c>
      <c r="F42" s="67">
        <v>3226</v>
      </c>
      <c r="G42" s="67">
        <v>0</v>
      </c>
      <c r="H42" s="67">
        <v>0</v>
      </c>
      <c r="I42" s="67">
        <v>77</v>
      </c>
      <c r="J42" s="67">
        <v>936</v>
      </c>
      <c r="K42" s="67">
        <v>0</v>
      </c>
      <c r="L42" s="67">
        <v>68365</v>
      </c>
      <c r="M42" s="60"/>
    </row>
    <row r="43" spans="2:13" ht="33" customHeight="1" x14ac:dyDescent="0.25">
      <c r="B43" s="210" t="s">
        <v>451</v>
      </c>
      <c r="C43" s="202">
        <v>8770</v>
      </c>
      <c r="D43" s="67">
        <v>8854</v>
      </c>
      <c r="E43" s="67">
        <v>5892</v>
      </c>
      <c r="F43" s="67">
        <v>560</v>
      </c>
      <c r="G43" s="67">
        <v>0</v>
      </c>
      <c r="H43" s="67">
        <v>0</v>
      </c>
      <c r="I43" s="67">
        <v>42</v>
      </c>
      <c r="J43" s="67">
        <v>736</v>
      </c>
      <c r="K43" s="67">
        <v>0</v>
      </c>
      <c r="L43" s="67">
        <v>24854</v>
      </c>
      <c r="M43" s="60"/>
    </row>
    <row r="44" spans="2:13" ht="33" customHeight="1" x14ac:dyDescent="0.25">
      <c r="B44" s="203" t="s">
        <v>422</v>
      </c>
      <c r="C44" s="201">
        <v>0</v>
      </c>
      <c r="D44" s="46">
        <v>0</v>
      </c>
      <c r="E44" s="46">
        <v>0</v>
      </c>
      <c r="F44" s="46">
        <v>0</v>
      </c>
      <c r="G44" s="46">
        <v>0</v>
      </c>
      <c r="H44" s="46">
        <v>0</v>
      </c>
      <c r="I44" s="46">
        <v>0</v>
      </c>
      <c r="J44" s="46">
        <v>0</v>
      </c>
      <c r="K44" s="46">
        <v>1801163</v>
      </c>
      <c r="L44" s="46">
        <v>1801163</v>
      </c>
      <c r="M44" s="60"/>
    </row>
    <row r="45" spans="2:13" ht="33" customHeight="1" x14ac:dyDescent="0.25">
      <c r="B45" s="210" t="s">
        <v>422</v>
      </c>
      <c r="C45" s="202">
        <v>0</v>
      </c>
      <c r="D45" s="67">
        <v>0</v>
      </c>
      <c r="E45" s="67">
        <v>0</v>
      </c>
      <c r="F45" s="67">
        <v>0</v>
      </c>
      <c r="G45" s="67">
        <v>0</v>
      </c>
      <c r="H45" s="67">
        <v>0</v>
      </c>
      <c r="I45" s="67">
        <v>0</v>
      </c>
      <c r="J45" s="67">
        <v>0</v>
      </c>
      <c r="K45" s="67">
        <v>1801163</v>
      </c>
      <c r="L45" s="67">
        <v>1801163</v>
      </c>
      <c r="M45" s="60"/>
    </row>
    <row r="46" spans="2:13" ht="33" customHeight="1" x14ac:dyDescent="0.25">
      <c r="B46" s="204" t="s">
        <v>423</v>
      </c>
      <c r="C46" s="201">
        <v>4070892</v>
      </c>
      <c r="D46" s="46">
        <v>2536374</v>
      </c>
      <c r="E46" s="46">
        <v>256991</v>
      </c>
      <c r="F46" s="46">
        <v>18948</v>
      </c>
      <c r="G46" s="46">
        <v>1651806</v>
      </c>
      <c r="H46" s="46">
        <v>2845</v>
      </c>
      <c r="I46" s="46">
        <v>413980</v>
      </c>
      <c r="J46" s="46">
        <v>68093</v>
      </c>
      <c r="K46" s="46">
        <v>1801163</v>
      </c>
      <c r="L46" s="46">
        <v>10821092</v>
      </c>
      <c r="M46" s="211"/>
    </row>
    <row r="47" spans="2:13" x14ac:dyDescent="0.25">
      <c r="L47" s="213"/>
    </row>
    <row r="48" spans="2:13" ht="18.600000000000001" customHeight="1" x14ac:dyDescent="0.3">
      <c r="B48" s="467" t="s">
        <v>314</v>
      </c>
      <c r="C48" s="476"/>
      <c r="D48" s="476"/>
      <c r="E48" s="476"/>
      <c r="F48" s="476"/>
      <c r="G48" s="180"/>
      <c r="H48" s="180"/>
      <c r="I48" s="180"/>
      <c r="J48" s="180"/>
      <c r="K48" s="180"/>
    </row>
    <row r="50" spans="1:14" ht="30" customHeight="1" x14ac:dyDescent="0.25">
      <c r="B50" s="469" t="s">
        <v>327</v>
      </c>
      <c r="C50" s="469"/>
      <c r="D50" s="469"/>
      <c r="E50" s="469"/>
      <c r="F50" s="469"/>
      <c r="G50" s="469"/>
      <c r="H50" s="469"/>
      <c r="I50" s="469"/>
      <c r="J50" s="469"/>
      <c r="K50" s="469"/>
      <c r="L50" s="469"/>
    </row>
    <row r="51" spans="1:14" x14ac:dyDescent="0.25">
      <c r="B51" s="17"/>
      <c r="C51" s="17"/>
      <c r="D51" s="17"/>
      <c r="E51" s="17"/>
      <c r="F51" s="17"/>
      <c r="G51" s="17"/>
      <c r="H51" s="17"/>
      <c r="I51" s="17"/>
      <c r="J51" s="51"/>
      <c r="K51" s="51"/>
    </row>
    <row r="52" spans="1:14" ht="39.6" customHeight="1" x14ac:dyDescent="0.3">
      <c r="A52" s="36"/>
      <c r="B52" s="215"/>
      <c r="C52" s="216" t="str">
        <f>+C8</f>
        <v>Remuneración de los empleados</v>
      </c>
      <c r="D52" s="216" t="str">
        <f>+D8</f>
        <v>Consumo intermedio</v>
      </c>
      <c r="E52" s="216" t="str">
        <f>+E8</f>
        <v>Inversiones</v>
      </c>
      <c r="F52" s="216" t="str">
        <f>+G8</f>
        <v>Compras del gobierno en nombre de los hogares</v>
      </c>
      <c r="G52" s="216" t="str">
        <f>+H8</f>
        <v>Transferencias</v>
      </c>
      <c r="H52" s="216" t="str">
        <f>+J8</f>
        <v>Otros gastos</v>
      </c>
      <c r="I52" s="216" t="s">
        <v>53</v>
      </c>
      <c r="J52" s="87"/>
      <c r="K52" s="51"/>
      <c r="L52" s="205"/>
      <c r="M52" s="205"/>
      <c r="N52" s="205"/>
    </row>
    <row r="53" spans="1:14" ht="30" customHeight="1" x14ac:dyDescent="0.3">
      <c r="A53" s="36"/>
      <c r="B53" s="217"/>
      <c r="C53" s="218">
        <f>C46</f>
        <v>4070892</v>
      </c>
      <c r="D53" s="218">
        <f>D46</f>
        <v>2536374</v>
      </c>
      <c r="E53" s="218">
        <f>E46+F46</f>
        <v>275939</v>
      </c>
      <c r="F53" s="219">
        <f>G46</f>
        <v>1651806</v>
      </c>
      <c r="G53" s="218">
        <f>H46+I46</f>
        <v>416825</v>
      </c>
      <c r="H53" s="214">
        <f>J46+K46</f>
        <v>1869256</v>
      </c>
      <c r="I53" s="218">
        <f>+C53+D53+E53+F53+G53+H53</f>
        <v>10821092</v>
      </c>
      <c r="J53" s="214">
        <f>+I53-L46</f>
        <v>0</v>
      </c>
      <c r="K53" s="51"/>
      <c r="L53" s="206"/>
      <c r="M53" s="206"/>
      <c r="N53" s="206"/>
    </row>
    <row r="54" spans="1:14" ht="30" customHeight="1" x14ac:dyDescent="0.3">
      <c r="A54" s="36"/>
      <c r="B54" s="220" t="s">
        <v>53</v>
      </c>
      <c r="C54" s="221">
        <f>+C53/$I$53</f>
        <v>0.37619974028499159</v>
      </c>
      <c r="D54" s="221">
        <f t="shared" ref="D54:I54" si="0">+D53/$I$53</f>
        <v>0.23439168616254255</v>
      </c>
      <c r="E54" s="221">
        <f t="shared" si="0"/>
        <v>2.5500106643580888E-2</v>
      </c>
      <c r="F54" s="221">
        <f t="shared" si="0"/>
        <v>0.1526468862846744</v>
      </c>
      <c r="G54" s="221">
        <f t="shared" si="0"/>
        <v>3.8519679899219041E-2</v>
      </c>
      <c r="H54" s="221">
        <f t="shared" si="0"/>
        <v>0.17274190072499152</v>
      </c>
      <c r="I54" s="221">
        <f t="shared" si="0"/>
        <v>1</v>
      </c>
      <c r="J54" s="87"/>
      <c r="K54" s="51"/>
      <c r="L54" s="207"/>
      <c r="M54" s="207"/>
      <c r="N54" s="207"/>
    </row>
    <row r="55" spans="1:14" x14ac:dyDescent="0.25">
      <c r="B55" s="87"/>
      <c r="C55" s="87"/>
      <c r="D55" s="87"/>
      <c r="E55" s="87"/>
      <c r="F55" s="87"/>
      <c r="G55" s="87"/>
      <c r="H55" s="87"/>
      <c r="I55" s="87"/>
      <c r="J55" s="87"/>
      <c r="K55" s="51"/>
    </row>
    <row r="56" spans="1:14" x14ac:dyDescent="0.25">
      <c r="B56" s="84"/>
      <c r="C56" s="84"/>
      <c r="D56" s="84"/>
      <c r="E56" s="84"/>
      <c r="F56" s="84"/>
      <c r="G56" s="84"/>
      <c r="H56" s="84"/>
      <c r="I56" s="84"/>
      <c r="J56" s="87"/>
      <c r="K56" s="51"/>
    </row>
    <row r="57" spans="1:14" x14ac:dyDescent="0.25">
      <c r="B57" s="17"/>
      <c r="C57" s="17"/>
      <c r="D57" s="17"/>
      <c r="E57" s="17"/>
      <c r="F57" s="17"/>
      <c r="G57" s="17"/>
      <c r="H57" s="17"/>
      <c r="I57" s="17"/>
    </row>
    <row r="58" spans="1:14" x14ac:dyDescent="0.25">
      <c r="B58" s="17"/>
      <c r="C58" s="17"/>
      <c r="D58" s="17"/>
      <c r="E58" s="17"/>
      <c r="F58" s="17"/>
      <c r="G58" s="17"/>
      <c r="H58" s="17"/>
      <c r="I58" s="17"/>
    </row>
    <row r="81" spans="2:14" ht="54" customHeight="1" x14ac:dyDescent="0.25">
      <c r="B81" s="469" t="s">
        <v>328</v>
      </c>
      <c r="C81" s="469"/>
      <c r="D81" s="469"/>
      <c r="E81" s="469"/>
      <c r="F81" s="469"/>
      <c r="G81" s="469"/>
      <c r="H81" s="469"/>
      <c r="I81" s="469"/>
      <c r="J81" s="469"/>
      <c r="K81" s="469"/>
      <c r="L81" s="469"/>
    </row>
    <row r="82" spans="2:14" x14ac:dyDescent="0.25">
      <c r="B82" s="51"/>
      <c r="C82" s="51"/>
      <c r="D82" s="51"/>
      <c r="E82" s="51"/>
      <c r="F82" s="51"/>
      <c r="G82" s="51"/>
      <c r="H82" s="51"/>
      <c r="I82" s="51"/>
      <c r="J82" s="51"/>
      <c r="K82" s="51"/>
      <c r="L82" s="51"/>
      <c r="M82" s="51"/>
      <c r="N82" s="51"/>
    </row>
    <row r="83" spans="2:14" ht="45.6" customHeight="1" x14ac:dyDescent="0.25">
      <c r="B83" s="225"/>
      <c r="C83" s="226" t="str">
        <f t="shared" ref="C83:H83" si="1">+C52</f>
        <v>Remuneración de los empleados</v>
      </c>
      <c r="D83" s="226" t="str">
        <f t="shared" si="1"/>
        <v>Consumo intermedio</v>
      </c>
      <c r="E83" s="226" t="str">
        <f t="shared" si="1"/>
        <v>Inversiones</v>
      </c>
      <c r="F83" s="226" t="str">
        <f t="shared" si="1"/>
        <v>Compras del gobierno en nombre de los hogares</v>
      </c>
      <c r="G83" s="226" t="str">
        <f t="shared" si="1"/>
        <v>Transferencias</v>
      </c>
      <c r="H83" s="226" t="str">
        <f t="shared" si="1"/>
        <v>Otros gastos</v>
      </c>
      <c r="I83" s="226" t="s">
        <v>53</v>
      </c>
      <c r="J83" s="226"/>
      <c r="K83" s="222"/>
      <c r="L83" s="51"/>
      <c r="M83" s="51"/>
      <c r="N83" s="51"/>
    </row>
    <row r="84" spans="2:14" ht="30" customHeight="1" x14ac:dyDescent="0.25">
      <c r="B84" s="225" t="s">
        <v>58</v>
      </c>
      <c r="C84" s="227">
        <f>+C15+C27+C32</f>
        <v>2831647</v>
      </c>
      <c r="D84" s="227">
        <f>+D15+D27+D32</f>
        <v>1042721</v>
      </c>
      <c r="E84" s="227">
        <f>+E15+E27+E32+F15+F27+F32</f>
        <v>51410</v>
      </c>
      <c r="F84" s="227">
        <f>+G15+G27+G32</f>
        <v>1651806</v>
      </c>
      <c r="G84" s="227">
        <f>+H15+H27+H32+I15+I27+I32</f>
        <v>382462</v>
      </c>
      <c r="H84" s="227">
        <f>+J15+J27+J32+K15+K27+K32</f>
        <v>790</v>
      </c>
      <c r="I84" s="227">
        <f>+L15+L27+L32</f>
        <v>5960836</v>
      </c>
      <c r="J84" s="227">
        <f>+I84-L15-L27-L32</f>
        <v>0</v>
      </c>
      <c r="K84" s="223"/>
      <c r="L84" s="51"/>
      <c r="M84" s="51"/>
      <c r="N84" s="51"/>
    </row>
    <row r="85" spans="2:14" ht="30" customHeight="1" x14ac:dyDescent="0.25">
      <c r="B85" s="225" t="s">
        <v>188</v>
      </c>
      <c r="C85" s="228">
        <f>+C10+C38+C40+C44</f>
        <v>1239245</v>
      </c>
      <c r="D85" s="228">
        <f>+D10+D38+D40+D44</f>
        <v>1493653</v>
      </c>
      <c r="E85" s="228">
        <f>+E10+E38+E40+E44+F10+F38+F40+F44</f>
        <v>224529</v>
      </c>
      <c r="F85" s="228">
        <f>+G10+G38+G40+G44</f>
        <v>0</v>
      </c>
      <c r="G85" s="228">
        <f>+H10+H38+H40+H44+I10+I38+I40+I44</f>
        <v>34363</v>
      </c>
      <c r="H85" s="228">
        <f>+J10+J38+J40+J44+K10+K38+K40+K44</f>
        <v>1868466</v>
      </c>
      <c r="I85" s="228">
        <f>+L10+L38+L40+L44</f>
        <v>4860256</v>
      </c>
      <c r="J85" s="227">
        <f>+I85-L10-L40-L38-L44</f>
        <v>0</v>
      </c>
      <c r="K85" s="224"/>
      <c r="L85" s="51"/>
      <c r="M85" s="51"/>
      <c r="N85" s="51"/>
    </row>
    <row r="86" spans="2:14" ht="30" customHeight="1" x14ac:dyDescent="0.25">
      <c r="B86" s="217"/>
      <c r="C86" s="227">
        <f t="shared" ref="C86:I86" si="2">+C84+C85</f>
        <v>4070892</v>
      </c>
      <c r="D86" s="227">
        <f t="shared" si="2"/>
        <v>2536374</v>
      </c>
      <c r="E86" s="227">
        <f t="shared" si="2"/>
        <v>275939</v>
      </c>
      <c r="F86" s="227">
        <f t="shared" si="2"/>
        <v>1651806</v>
      </c>
      <c r="G86" s="227">
        <f t="shared" si="2"/>
        <v>416825</v>
      </c>
      <c r="H86" s="227">
        <f t="shared" si="2"/>
        <v>1869256</v>
      </c>
      <c r="I86" s="227">
        <f t="shared" si="2"/>
        <v>10821092</v>
      </c>
      <c r="J86" s="227">
        <f>+I86-L46</f>
        <v>0</v>
      </c>
      <c r="K86" s="223"/>
      <c r="L86" s="51"/>
      <c r="M86" s="51"/>
      <c r="N86" s="51"/>
    </row>
    <row r="87" spans="2:14" ht="30" customHeight="1" x14ac:dyDescent="0.25">
      <c r="B87" s="225"/>
      <c r="C87" s="227">
        <f>+C86-C46</f>
        <v>0</v>
      </c>
      <c r="D87" s="227">
        <f>+D86-D46</f>
        <v>0</v>
      </c>
      <c r="E87" s="227">
        <f>+E86-E46-F46</f>
        <v>0</v>
      </c>
      <c r="F87" s="227">
        <f>+F86-G46</f>
        <v>0</v>
      </c>
      <c r="G87" s="227">
        <f>+G86-H46-I46</f>
        <v>0</v>
      </c>
      <c r="H87" s="227">
        <f>+H86-J46-K46</f>
        <v>0</v>
      </c>
      <c r="I87" s="227">
        <f>+I86-L46</f>
        <v>0</v>
      </c>
      <c r="J87" s="229"/>
      <c r="K87" s="224"/>
      <c r="L87" s="51"/>
      <c r="M87" s="51"/>
      <c r="N87" s="51"/>
    </row>
    <row r="88" spans="2:14" ht="30" customHeight="1" x14ac:dyDescent="0.25">
      <c r="B88" s="225" t="str">
        <f>+B84</f>
        <v>Sector Público</v>
      </c>
      <c r="C88" s="230">
        <f t="shared" ref="C88:H88" si="3">+C84/$I$84</f>
        <v>0.47504192364963571</v>
      </c>
      <c r="D88" s="230">
        <f t="shared" si="3"/>
        <v>0.17492865094761875</v>
      </c>
      <c r="E88" s="230">
        <f t="shared" si="3"/>
        <v>8.624629162755023E-3</v>
      </c>
      <c r="F88" s="230">
        <f t="shared" si="3"/>
        <v>0.27710978795591762</v>
      </c>
      <c r="G88" s="230">
        <f t="shared" si="3"/>
        <v>6.4162476538525803E-2</v>
      </c>
      <c r="H88" s="230">
        <f t="shared" si="3"/>
        <v>1.325317455471011E-4</v>
      </c>
      <c r="I88" s="230">
        <f>+C88+D88+E88+F88+G88+H88</f>
        <v>0.99999999999999989</v>
      </c>
      <c r="J88" s="231"/>
      <c r="K88" s="224"/>
      <c r="L88" s="51"/>
      <c r="M88" s="51"/>
      <c r="N88" s="51"/>
    </row>
    <row r="89" spans="2:14" ht="30" customHeight="1" x14ac:dyDescent="0.25">
      <c r="B89" s="225" t="str">
        <f>+B85</f>
        <v>Sector Privado</v>
      </c>
      <c r="C89" s="230">
        <f t="shared" ref="C89:H89" si="4">+C85/$I$85</f>
        <v>0.25497525233238744</v>
      </c>
      <c r="D89" s="230">
        <f t="shared" si="4"/>
        <v>0.30731982019054138</v>
      </c>
      <c r="E89" s="230">
        <f t="shared" si="4"/>
        <v>4.6196949296497959E-2</v>
      </c>
      <c r="F89" s="230">
        <f t="shared" si="4"/>
        <v>0</v>
      </c>
      <c r="G89" s="230">
        <f t="shared" si="4"/>
        <v>7.0702037094342359E-3</v>
      </c>
      <c r="H89" s="230">
        <f t="shared" si="4"/>
        <v>0.38443777447113897</v>
      </c>
      <c r="I89" s="230">
        <f>+C89+D89+E89+F89+G89+H89</f>
        <v>1</v>
      </c>
      <c r="J89" s="231"/>
      <c r="K89" s="224"/>
      <c r="L89" s="51"/>
      <c r="M89" s="51"/>
      <c r="N89" s="51"/>
    </row>
    <row r="90" spans="2:14" x14ac:dyDescent="0.25">
      <c r="B90" s="87"/>
      <c r="C90" s="87"/>
      <c r="D90" s="87"/>
      <c r="E90" s="87"/>
      <c r="F90" s="87"/>
      <c r="G90" s="87"/>
      <c r="H90" s="87"/>
      <c r="I90" s="87"/>
      <c r="J90" s="87"/>
      <c r="K90" s="84"/>
      <c r="L90" s="51"/>
      <c r="M90" s="51"/>
      <c r="N90" s="51"/>
    </row>
    <row r="91" spans="2:14" x14ac:dyDescent="0.25">
      <c r="B91" s="84"/>
      <c r="C91" s="84"/>
      <c r="D91" s="84"/>
      <c r="E91" s="84"/>
      <c r="F91" s="84"/>
      <c r="G91" s="84"/>
      <c r="H91" s="84"/>
      <c r="I91" s="84"/>
      <c r="J91" s="84"/>
      <c r="K91" s="84"/>
      <c r="L91" s="51"/>
      <c r="M91" s="51"/>
      <c r="N91" s="51"/>
    </row>
    <row r="106" spans="2:11" ht="15.75" customHeight="1" x14ac:dyDescent="0.3">
      <c r="B106" s="212" t="s">
        <v>329</v>
      </c>
      <c r="C106" s="209"/>
      <c r="D106" s="209"/>
      <c r="E106" s="209"/>
      <c r="F106" s="209"/>
      <c r="G106" s="180"/>
      <c r="H106" s="180"/>
      <c r="I106" s="180"/>
      <c r="J106" s="180"/>
      <c r="K106" s="180"/>
    </row>
    <row r="107" spans="2:11" ht="15.75" customHeight="1" x14ac:dyDescent="0.3">
      <c r="B107" s="208" t="s">
        <v>73</v>
      </c>
    </row>
  </sheetData>
  <sheetProtection selectLockedCells="1" selectUnlockedCells="1"/>
  <mergeCells count="14">
    <mergeCell ref="B48:F48"/>
    <mergeCell ref="B50:L50"/>
    <mergeCell ref="B81:L81"/>
    <mergeCell ref="B4:L4"/>
    <mergeCell ref="B3:L3"/>
    <mergeCell ref="B7:L7"/>
    <mergeCell ref="B5:F5"/>
    <mergeCell ref="C8:C9"/>
    <mergeCell ref="E8:F8"/>
    <mergeCell ref="G8:G9"/>
    <mergeCell ref="H8:I8"/>
    <mergeCell ref="J8:K8"/>
    <mergeCell ref="L8:L9"/>
    <mergeCell ref="B8:B9"/>
  </mergeCells>
  <conditionalFormatting sqref="C87:I87">
    <cfRule type="cellIs" dxfId="24" priority="5" operator="notEqual">
      <formula>0</formula>
    </cfRule>
  </conditionalFormatting>
  <conditionalFormatting sqref="J53">
    <cfRule type="cellIs" dxfId="23" priority="2" operator="notEqual">
      <formula>0</formula>
    </cfRule>
    <cfRule type="cellIs" dxfId="22" priority="6" operator="notEqual">
      <formula>0</formula>
    </cfRule>
  </conditionalFormatting>
  <conditionalFormatting sqref="J84:J85">
    <cfRule type="cellIs" dxfId="21" priority="1" operator="notEqual">
      <formula>0</formula>
    </cfRule>
  </conditionalFormatting>
  <conditionalFormatting sqref="J86:K86">
    <cfRule type="cellIs" dxfId="20" priority="3" operator="notEqual">
      <formula>0</formula>
    </cfRule>
  </conditionalFormatting>
  <hyperlinks>
    <hyperlink ref="B6" location="Indice!A1" display="Índice"/>
    <hyperlink ref="L6" location="'2.5_FINANC_PCC'!A1" display="Siguiente"/>
    <hyperlink ref="K6" location="'2.3_EROG SECT'!A1" display="Anterior"/>
  </hyperlinks>
  <pageMargins left="0.25" right="0.25" top="0.75" bottom="0.75" header="0.3" footer="0.3"/>
  <pageSetup paperSize="9" scale="93" orientation="portrait" horizontalDpi="4294967293"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25</vt:i4>
      </vt:variant>
      <vt:variant>
        <vt:lpstr>Rangos con nombre</vt:lpstr>
      </vt:variant>
      <vt:variant>
        <vt:i4>18</vt:i4>
      </vt:variant>
    </vt:vector>
  </HeadingPairs>
  <TitlesOfParts>
    <vt:vector size="43" baseType="lpstr">
      <vt:lpstr>Titulo</vt:lpstr>
      <vt:lpstr>Indice</vt:lpstr>
      <vt:lpstr>1.1_GNS_PIB</vt:lpstr>
      <vt:lpstr>1.2_GNS_ESTRUC</vt:lpstr>
      <vt:lpstr>1.3_FBKF PUB Y PRIV</vt:lpstr>
      <vt:lpstr>2.1_FINANC SECT</vt:lpstr>
      <vt:lpstr>2.2_FINANC TIPO INGR</vt:lpstr>
      <vt:lpstr>2.3_EROG SECT</vt:lpstr>
      <vt:lpstr>2.4_EROG SEG SECTOR</vt:lpstr>
      <vt:lpstr>2.5_FINANC_PCC</vt:lpstr>
      <vt:lpstr>3.1.1_EROG PUB NA</vt:lpstr>
      <vt:lpstr>3.1.2_EROG PRIV NA</vt:lpstr>
      <vt:lpstr>3.1.3_EROG TIPO PUB NA</vt:lpstr>
      <vt:lpstr>3.1.4_EROG TIPO PRIV NA</vt:lpstr>
      <vt:lpstr>3.2.1_EROG PUB SHA</vt:lpstr>
      <vt:lpstr>3.2.2_EROG PRIV SHA</vt:lpstr>
      <vt:lpstr>3.2.3_EROG TIPO PUB SHA</vt:lpstr>
      <vt:lpstr>3.2.4_EROG TIPO PRIV SHA</vt:lpstr>
      <vt:lpstr>4.1_IM PROD PUB PRIV</vt:lpstr>
      <vt:lpstr>4.2_GM NIV SUB SNS</vt:lpstr>
      <vt:lpstr>4.3_GM SEC NIV SNS</vt:lpstr>
      <vt:lpstr>5.1_FINAN_EROG</vt:lpstr>
      <vt:lpstr>5.2_DERIVACIONES</vt:lpstr>
      <vt:lpstr>6.1</vt:lpstr>
      <vt:lpstr>6.2</vt:lpstr>
      <vt:lpstr>Indice!_ftnref2</vt:lpstr>
      <vt:lpstr>Indice!_ftnref3</vt:lpstr>
      <vt:lpstr>'1.1_GNS_PIB'!Área_de_impresión</vt:lpstr>
      <vt:lpstr>'1.2_GNS_ESTRUC'!Área_de_impresión</vt:lpstr>
      <vt:lpstr>'1.3_FBKF PUB Y PRIV'!Área_de_impresión</vt:lpstr>
      <vt:lpstr>'2.1_FINANC SECT'!Área_de_impresión</vt:lpstr>
      <vt:lpstr>'2.2_FINANC TIPO INGR'!Área_de_impresión</vt:lpstr>
      <vt:lpstr>'2.3_EROG SECT'!Área_de_impresión</vt:lpstr>
      <vt:lpstr>'2.4_EROG SEG SECTOR'!Área_de_impresión</vt:lpstr>
      <vt:lpstr>'3.1.1_EROG PUB NA'!Área_de_impresión</vt:lpstr>
      <vt:lpstr>'3.1.2_EROG PRIV NA'!Área_de_impresión</vt:lpstr>
      <vt:lpstr>'3.1.3_EROG TIPO PUB NA'!Área_de_impresión</vt:lpstr>
      <vt:lpstr>'3.1.4_EROG TIPO PRIV NA'!Área_de_impresión</vt:lpstr>
      <vt:lpstr>'3.2.1_EROG PUB SHA'!Área_de_impresión</vt:lpstr>
      <vt:lpstr>'3.2.2_EROG PRIV SHA'!Área_de_impresión</vt:lpstr>
      <vt:lpstr>'3.2.3_EROG TIPO PUB SHA'!Área_de_impresión</vt:lpstr>
      <vt:lpstr>'3.2.4_EROG TIPO PRIV SHA'!Área_de_impresión</vt:lpstr>
      <vt:lpstr>Indice!Área_de_impresión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jrojas</dc:creator>
  <cp:lastModifiedBy>INEC Kevin Estrella</cp:lastModifiedBy>
  <cp:lastPrinted>2021-10-26T20:55:01Z</cp:lastPrinted>
  <dcterms:created xsi:type="dcterms:W3CDTF">2016-05-16T13:44:14Z</dcterms:created>
  <dcterms:modified xsi:type="dcterms:W3CDTF">2025-11-20T16:30:39Z</dcterms:modified>
</cp:coreProperties>
</file>